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8"/>
  </bookViews>
  <sheets>
    <sheet name="1-вс" sheetId="1" r:id="rId1"/>
    <sheet name="1-во" sheetId="2" r:id="rId2"/>
    <sheet name="2-вс" sheetId="3" r:id="rId3"/>
    <sheet name="2-во" sheetId="4" r:id="rId4"/>
    <sheet name="3-вс" sheetId="5" r:id="rId5"/>
    <sheet name="3-во" sheetId="6" r:id="rId6"/>
    <sheet name="4-вс" sheetId="7" r:id="rId7"/>
    <sheet name="4-во" sheetId="8" r:id="rId8"/>
    <sheet name="7-уснВС" sheetId="9" r:id="rId9"/>
    <sheet name="7-уснВО" sheetId="10" r:id="rId10"/>
  </sheets>
  <externalReferences>
    <externalReference r:id="rId13"/>
    <externalReference r:id="rId14"/>
    <externalReference r:id="rId15"/>
  </externalReferences>
  <definedNames>
    <definedName name="_GoBack" localSheetId="7">'4-во'!$B$5</definedName>
    <definedName name="_xlnm.Print_Titles" localSheetId="1">'1-во'!$5:$8</definedName>
    <definedName name="_xlnm.Print_Titles" localSheetId="0">'1-вс'!$5:$8</definedName>
    <definedName name="стокиобъем11" localSheetId="6">#REF!</definedName>
    <definedName name="стокиобъем11" localSheetId="9">#REF!</definedName>
    <definedName name="стокиобъем11" localSheetId="8">#REF!</definedName>
    <definedName name="стокиобъем11">#REF!</definedName>
    <definedName name="стокиобъем12" localSheetId="6">#REF!</definedName>
    <definedName name="стокиобъем12" localSheetId="9">#REF!</definedName>
    <definedName name="стокиобъем12" localSheetId="8">#REF!</definedName>
    <definedName name="стокиобъем12">#REF!</definedName>
    <definedName name="стокитариф11" localSheetId="6">#REF!</definedName>
    <definedName name="стокитариф11" localSheetId="9">#REF!</definedName>
    <definedName name="стокитариф11" localSheetId="8">#REF!</definedName>
    <definedName name="стокитариф11">#REF!</definedName>
    <definedName name="стокитариф12" localSheetId="6">#REF!</definedName>
    <definedName name="стокитариф12" localSheetId="9">#REF!</definedName>
    <definedName name="стокитариф12" localSheetId="8">#REF!</definedName>
    <definedName name="стокитариф12">#REF!</definedName>
  </definedNames>
  <calcPr fullCalcOnLoad="1" refMode="R1C1"/>
</workbook>
</file>

<file path=xl/sharedStrings.xml><?xml version="1.0" encoding="utf-8"?>
<sst xmlns="http://schemas.openxmlformats.org/spreadsheetml/2006/main" count="306" uniqueCount="166">
  <si>
    <t>Наименование показателей</t>
  </si>
  <si>
    <t>4.1.</t>
  </si>
  <si>
    <t>1.1.</t>
  </si>
  <si>
    <t>1.2.</t>
  </si>
  <si>
    <t>Производственные расходы</t>
  </si>
  <si>
    <t>Ремонтные расходы</t>
  </si>
  <si>
    <t>4.</t>
  </si>
  <si>
    <t>Сбытовые расходы гарантирующих организаций</t>
  </si>
  <si>
    <t>4.2.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</si>
  <si>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</si>
  <si>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</si>
  <si>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</si>
  <si>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</si>
  <si>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</si>
  <si>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</si>
  <si>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</si>
  <si>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</si>
  <si>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</si>
  <si>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</si>
  <si>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</si>
  <si>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</si>
  <si>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</si>
  <si>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</si>
  <si>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</si>
  <si>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</si>
  <si>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</si>
  <si>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</si>
  <si>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</si>
  <si>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</si>
  <si>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</si>
  <si>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</si>
  <si>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</si>
  <si>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</si>
  <si>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</si>
  <si>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</si>
  <si>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</si>
  <si>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</si>
  <si>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</si>
  <si>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</si>
  <si>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</si>
  <si>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</si>
  <si>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</si>
  <si>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</si>
  <si>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</si>
  <si>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</si>
  <si>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</si>
  <si>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</si>
  <si>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</si>
  <si>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</si>
  <si>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</si>
  <si>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</si>
  <si>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</si>
  <si>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</si>
  <si>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</si>
  <si>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</si>
  <si>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</si>
  <si>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</si>
  <si>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</si>
  <si>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</si>
  <si>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</si>
  <si>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транспортировка воды</t>
  </si>
  <si>
    <t>Охват абонентов приборами учета воды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</si>
  <si>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</si>
  <si>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</si>
  <si>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</si>
  <si>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</si>
  <si>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</si>
  <si>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</si>
  <si>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</si>
  <si>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</si>
  <si>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</si>
  <si>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</si>
  <si>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электроэнергию</t>
  </si>
  <si>
    <t>ГСМ</t>
  </si>
  <si>
    <t>по приборам учета</t>
  </si>
  <si>
    <t>Индексы  роста цен на энергетические ресурсы</t>
  </si>
  <si>
    <t>от населения</t>
  </si>
  <si>
    <t>от собственного  производства</t>
  </si>
  <si>
    <t>от бюджетных организаций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</si>
  <si>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</si>
  <si>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</si>
  <si>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</si>
  <si>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</si>
  <si>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</si>
  <si>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</si>
  <si>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</si>
  <si>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</si>
  <si>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</si>
  <si>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</si>
  <si>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</si>
  <si>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</si>
  <si>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</si>
  <si>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</si>
  <si>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</si>
  <si>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</si>
  <si>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</si>
  <si>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t>13.1.</t>
  </si>
  <si>
    <t>13.2.</t>
  </si>
  <si>
    <t>13.3.</t>
  </si>
  <si>
    <t>13.4.</t>
  </si>
  <si>
    <t>5.1.</t>
  </si>
  <si>
    <t>5.3.</t>
  </si>
  <si>
    <t>с 01.07.2014 по 31.12.2014</t>
  </si>
  <si>
    <t>Объем воды, пропускаемой через очистные сооружения</t>
  </si>
  <si>
    <t>15.2.</t>
  </si>
  <si>
    <t>15.3.</t>
  </si>
  <si>
    <t>15.4.</t>
  </si>
  <si>
    <t>подъем воды</t>
  </si>
  <si>
    <t>очистка сточных вод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</si>
  <si>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</si>
  <si>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</si>
  <si>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</si>
  <si>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</si>
  <si>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</si>
  <si>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</si>
  <si>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</si>
  <si>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</si>
  <si>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</si>
  <si>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</si>
  <si>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</si>
  <si>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</si>
  <si>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</si>
  <si>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</si>
  <si>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18.2.</t>
  </si>
  <si>
    <t>18.3.</t>
  </si>
  <si>
    <t>18.4.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</si>
  <si>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</si>
  <si>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</si>
  <si>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</si>
  <si>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</si>
  <si>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тыс. м3/сутки</t>
  </si>
  <si>
    <t xml:space="preserve">Целевые показатели деятельности </t>
  </si>
  <si>
    <t xml:space="preserve">Тарифы на питьевую воду для потребителей </t>
  </si>
  <si>
    <t>Водоотведение</t>
  </si>
  <si>
    <t xml:space="preserve">Тарифы на водоотведение для потребителей </t>
  </si>
  <si>
    <t>Количество подкачивающих насосных станций (НС-2, НС- подъема)</t>
  </si>
  <si>
    <t>принято от других  канализаций</t>
  </si>
  <si>
    <t>Установленная мощность очистных сооружений</t>
  </si>
  <si>
    <t>План 
2014 года</t>
  </si>
  <si>
    <t>Принято сточных вод всего, в т.ч.</t>
  </si>
  <si>
    <t>кВт⋅ч/м3</t>
  </si>
  <si>
    <t>транспортировка сточных вод</t>
  </si>
  <si>
    <t xml:space="preserve">транспортировка сточных вод </t>
  </si>
  <si>
    <r>
      <t>Норматив технологических  затрат электрической энергии (</t>
    </r>
    <r>
      <rPr>
        <sz val="10"/>
        <color indexed="8"/>
        <rFont val="Times New Roman"/>
        <family val="1"/>
      </rPr>
      <t>удельный расход электрической энергии на 1 м3 воды)</t>
    </r>
    <r>
      <rPr>
        <sz val="12"/>
        <color indexed="8"/>
        <rFont val="Times New Roman"/>
        <family val="1"/>
      </rPr>
      <t>, в т.ч.:</t>
    </r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</si>
  <si>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</t>
    </r>
    <r>
      <rPr>
        <sz val="10"/>
        <color indexed="8"/>
        <rFont val="Times New Roman"/>
        <family val="1"/>
      </rPr>
      <t>удельный расход электрической энергии на 1 м3 сточных  вод</t>
    </r>
    <r>
      <rPr>
        <sz val="12"/>
        <color indexed="8"/>
        <rFont val="Times New Roman"/>
        <family val="1"/>
      </rPr>
      <t>), в т.ч.:</t>
    </r>
  </si>
  <si>
    <t xml:space="preserve">Величина прибыли, необходимая для эффективного функционирования                                                                                                   </t>
  </si>
  <si>
    <t xml:space="preserve">воду </t>
  </si>
  <si>
    <t xml:space="preserve">теплоэнергию </t>
  </si>
  <si>
    <t>теплоэнергию</t>
  </si>
  <si>
    <t>Приложение № 4
к экспертному заключению 
по делу № 222-в</t>
  </si>
  <si>
    <t xml:space="preserve">Факт 
2012 года </t>
  </si>
  <si>
    <t>открытого акционерного общества "Нижнеингашский Жилищно-Коммунальный Комплекс" (Нижнеингашский район, п. Нижний Ингаш, ИНН 2428005335)</t>
  </si>
  <si>
    <t>Приложение № 1 
к экспертному заключению 
по делу № 352-в</t>
  </si>
  <si>
    <t xml:space="preserve">Анализ основных технико – экономических показателей по водоотведению
</t>
  </si>
  <si>
    <t>Приложение № 2 
к экспертному заключению 
по делу № 352-в</t>
  </si>
  <si>
    <t>Расходы, учтенные и неучтенные при расчете тарифа  на услуги холодного водоснабжения</t>
  </si>
  <si>
    <t xml:space="preserve">Расходы, учтенные и неучтенные при расчете тарифа на услуги водоотведения  </t>
  </si>
  <si>
    <t>Приложение № 3 
к экспертному заключению 
по делу № 352-в</t>
  </si>
  <si>
    <t>открытого акционерного общества "Нижнеингашский Жилищно-Коммунальный Комплекс" (Нижнеингашский район, п. Нижний Ингаш, ИНН 2428005335) по услуге холодного водоснабжения</t>
  </si>
  <si>
    <t>открытого акционерного общества "Нижнеингашский Жилищно-Коммунальный Комплекс" (Нижнеингашский район, п. Нижний Ингаш, ИНН 2428005335) по услуге водоотведения</t>
  </si>
  <si>
    <t>Предприятие в 2012 году неоказывало услуги холодного водоснабжения</t>
  </si>
  <si>
    <t>Приложение № 4 
к экспертному заключению 
по делу № 352-в</t>
  </si>
  <si>
    <t>Предприятие в 2012 году неоказывало услуги водоотведения</t>
  </si>
  <si>
    <t xml:space="preserve">открытого акционерного общества "Нижнеингашский Жилищно-Коммунальный Комплекс" (Нижнеингашский район, п. Нижний Ингаш, ИНН 2428005335) </t>
  </si>
  <si>
    <t>Приложение № 7
к экспертному заключению 
по делу № 352-в</t>
  </si>
  <si>
    <t>со дня введения тарифа в действие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</si>
</sst>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9" applyFont="1" applyAlignment="1">
      <alignment wrapText="1"/>
      <protection/>
    </xf>
    <xf numFmtId="0" fontId="7" fillId="0" borderId="0" xfId="59" applyFont="1" applyAlignment="1">
      <alignment wrapText="1"/>
      <protection/>
    </xf>
    <xf numFmtId="0" fontId="7" fillId="0" borderId="0" xfId="59" applyFont="1" applyAlignment="1">
      <alignment horizontal="right" wrapText="1"/>
      <protection/>
    </xf>
    <xf numFmtId="0" fontId="5" fillId="0" borderId="0" xfId="59" applyFont="1" applyAlignment="1">
      <alignment horizont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0" fontId="5" fillId="0" borderId="10" xfId="59" applyFont="1" applyBorder="1" applyAlignment="1">
      <alignment vertical="center" wrapText="1"/>
      <protection/>
    </xf>
    <xf numFmtId="2" fontId="5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0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2" fontId="7" fillId="0" borderId="10" xfId="57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1" fillId="32" borderId="10" xfId="53" applyFont="1" applyFill="1" applyBorder="1" applyAlignment="1">
      <alignment vertical="center" wrapText="1"/>
      <protection/>
    </xf>
    <xf numFmtId="0" fontId="1" fillId="32" borderId="10" xfId="53" applyFont="1" applyFill="1" applyBorder="1" applyAlignment="1">
      <alignment horizontal="justify" vertical="top" wrapText="1"/>
      <protection/>
    </xf>
    <xf numFmtId="1" fontId="5" fillId="0" borderId="10" xfId="57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188" fontId="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60" applyFont="1" applyFill="1" applyAlignment="1">
      <alignment horizontal="left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59" applyFont="1" applyAlignment="1">
      <alignment horizontal="left" wrapText="1"/>
      <protection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left" wrapText="1"/>
      <protection/>
    </xf>
    <xf numFmtId="0" fontId="7" fillId="0" borderId="0" xfId="59" applyFont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3" xfId="59" applyFont="1" applyBorder="1" applyAlignment="1">
      <alignment horizontal="center" vertical="center" wrapText="1"/>
      <protection/>
    </xf>
    <xf numFmtId="0" fontId="5" fillId="0" borderId="14" xfId="59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Ппроизводственная программа ДЛЯ НАС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dm\&#1085;&#1072;%20&#1087;&#1086;&#1095;&#1090;&#1091;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lasik\&#1052;&#1086;&#1080;%20&#1076;&#1086;&#1082;&#1091;&#1084;&#1077;&#1085;&#1090;&#1099;\Downloads\&#1042;&#1086;&#1076;&#1086;&#1089;&#1085;&#1072;&#1073;&#1078;&#1077;&#1085;&#1080;&#1077;%20&#1058;&#1080;&#1085;&#1089;&#1082;&#1086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lasik\&#1052;&#1086;&#1080;%20&#1076;&#1086;&#1082;&#1091;&#1084;&#1077;&#1085;&#1090;&#1099;\Downloads\&#1042;&#1086;&#1076;&#1086;&#1086;&#1090;&#1074;&#1077;&#1076;&#1077;&#1085;&#1080;&#1077;%20&#1058;&#1080;&#1085;&#1089;&#1082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отери"/>
      <sheetName val="П 1-ХВ"/>
      <sheetName val="П 1."/>
      <sheetName val="П 1.2.1."/>
      <sheetName val="П 1.2.1.1."/>
      <sheetName val="П 1.2.5."/>
      <sheetName val="П 1.4."/>
      <sheetName val="П 1.4.1."/>
      <sheetName val="шт 2014 СКК действ. подр (2)"/>
      <sheetName val="П 1.6."/>
      <sheetName val="спец.питание"/>
      <sheetName val="спецод (2)"/>
      <sheetName val="содержание сооружений"/>
      <sheetName val="Грейдер (2)"/>
      <sheetName val="П 1.7.2."/>
      <sheetName val="П 2."/>
      <sheetName val="П 2.1.1."/>
      <sheetName val="На ремонт по очистке"/>
      <sheetName val="П 2.3."/>
      <sheetName val="П 3."/>
      <sheetName val="П 3.1.1."/>
      <sheetName val="П 4."/>
      <sheetName val="Свод 2014"/>
      <sheetName val="Распредел  2014"/>
      <sheetName val="Зарплата 2014"/>
      <sheetName val="Сетка 18 разрядов"/>
      <sheetName val="Канцелярские расходы 2014"/>
      <sheetName val="Прайс"/>
      <sheetName val="П 6."/>
      <sheetName val="Расшифровка аренды"/>
      <sheetName val="П 7."/>
      <sheetName val="на воду (2)"/>
      <sheetName val="П 9."/>
      <sheetName val="Прибыль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 (2)"/>
    </sheetNames>
    <sheetDataSet>
      <sheetData sheetId="2">
        <row r="11">
          <cell r="L11">
            <v>1873.3254288573871</v>
          </cell>
        </row>
        <row r="16">
          <cell r="F16">
            <v>17.738726250000003</v>
          </cell>
          <cell r="L16">
            <v>4.181271187499999</v>
          </cell>
        </row>
        <row r="22">
          <cell r="L22">
            <v>12.079227875</v>
          </cell>
        </row>
        <row r="31">
          <cell r="F31">
            <v>21.875999999999998</v>
          </cell>
        </row>
        <row r="61">
          <cell r="L61">
            <v>824.7149999999999</v>
          </cell>
        </row>
        <row r="74">
          <cell r="L74">
            <v>719.9440000000001</v>
          </cell>
        </row>
        <row r="80">
          <cell r="L80">
            <v>102.25416666666666</v>
          </cell>
        </row>
        <row r="81">
          <cell r="L81">
            <v>0</v>
          </cell>
        </row>
        <row r="82">
          <cell r="L82">
            <v>235.29989683089877</v>
          </cell>
        </row>
        <row r="86">
          <cell r="L86">
            <v>4.96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П 1-ВО"/>
      <sheetName val="П 1."/>
      <sheetName val="П 1.1."/>
      <sheetName val="Лист1"/>
      <sheetName val="П 1.2.1."/>
      <sheetName val="П 1.2.1.1."/>
      <sheetName val="1.4."/>
      <sheetName val="1.4.1."/>
      <sheetName val="шт 2014 СКК действ. подр (2)"/>
      <sheetName val="П 1.6."/>
      <sheetName val="спец.питание"/>
      <sheetName val="спецод (2)"/>
      <sheetName val="Грейдер (2)"/>
      <sheetName val="П 2."/>
      <sheetName val="П 2.1.1."/>
      <sheetName val="На ремонт по очистке"/>
      <sheetName val="П 2.3."/>
      <sheetName val="П 3."/>
      <sheetName val="П 3.1.1."/>
      <sheetName val="П 4."/>
      <sheetName val="Свод 2014"/>
      <sheetName val="Распредел  2014"/>
      <sheetName val="Зарплата 2014"/>
      <sheetName val="Сетка 18 разрядов"/>
      <sheetName val="Канцелярские расходы 2014"/>
      <sheetName val="Прайс"/>
      <sheetName val="П 6."/>
      <sheetName val="П 9."/>
      <sheetName val="Прибыль"/>
      <sheetName val="П 11.1."/>
      <sheetName val="П 11.3."/>
      <sheetName val="П 11.5."/>
    </sheetNames>
    <sheetDataSet>
      <sheetData sheetId="1">
        <row r="11">
          <cell r="L11">
            <v>1458.9555463201916</v>
          </cell>
        </row>
        <row r="60">
          <cell r="L60">
            <v>461.14109</v>
          </cell>
        </row>
        <row r="73">
          <cell r="L73">
            <v>347.19316000000003</v>
          </cell>
        </row>
        <row r="79">
          <cell r="L79">
            <v>74.22999999999999</v>
          </cell>
        </row>
        <row r="80">
          <cell r="L80">
            <v>0</v>
          </cell>
        </row>
        <row r="81">
          <cell r="L81">
            <v>421.05</v>
          </cell>
        </row>
        <row r="85">
          <cell r="L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8">
      <selection activeCell="G15" sqref="G15"/>
    </sheetView>
  </sheetViews>
  <sheetFormatPr defaultColWidth="39.8515625" defaultRowHeight="12.75"/>
  <cols>
    <col min="1" max="1" width="7.28125" style="74" customWidth="1"/>
    <col min="2" max="2" width="33.57421875" style="68" customWidth="1"/>
    <col min="3" max="3" width="13.8515625" style="68" customWidth="1"/>
    <col min="4" max="4" width="14.421875" style="68" customWidth="1"/>
    <col min="5" max="5" width="15.00390625" style="68" customWidth="1"/>
    <col min="6" max="16384" width="39.8515625" style="68" customWidth="1"/>
  </cols>
  <sheetData>
    <row r="1" spans="1:5" ht="64.5" customHeight="1">
      <c r="A1" s="11"/>
      <c r="B1" s="10"/>
      <c r="C1" s="88" t="s">
        <v>152</v>
      </c>
      <c r="D1" s="88"/>
      <c r="E1" s="88"/>
    </row>
    <row r="2" spans="1:6" ht="20.25" customHeight="1">
      <c r="A2" s="89" t="s">
        <v>31</v>
      </c>
      <c r="B2" s="89"/>
      <c r="C2" s="89"/>
      <c r="D2" s="89"/>
      <c r="E2" s="89"/>
      <c r="F2" s="47"/>
    </row>
    <row r="3" spans="1:8" ht="54" customHeight="1">
      <c r="A3" s="90" t="s">
        <v>151</v>
      </c>
      <c r="B3" s="90"/>
      <c r="C3" s="90"/>
      <c r="D3" s="90"/>
      <c r="E3" s="90"/>
      <c r="F3" s="7"/>
      <c r="G3" s="7"/>
      <c r="H3" s="7"/>
    </row>
    <row r="4" ht="18.75">
      <c r="C4" s="75"/>
    </row>
    <row r="5" spans="1:5" ht="15" customHeight="1">
      <c r="A5" s="91" t="s">
        <v>19</v>
      </c>
      <c r="B5" s="91" t="s">
        <v>24</v>
      </c>
      <c r="C5" s="91" t="s">
        <v>25</v>
      </c>
      <c r="D5" s="94" t="s">
        <v>63</v>
      </c>
      <c r="E5" s="95"/>
    </row>
    <row r="6" spans="1:5" ht="18" customHeight="1">
      <c r="A6" s="92"/>
      <c r="B6" s="92"/>
      <c r="C6" s="92"/>
      <c r="D6" s="91" t="s">
        <v>32</v>
      </c>
      <c r="E6" s="91" t="s">
        <v>33</v>
      </c>
    </row>
    <row r="7" spans="1:5" ht="18" customHeight="1">
      <c r="A7" s="93"/>
      <c r="B7" s="93"/>
      <c r="C7" s="93"/>
      <c r="D7" s="93"/>
      <c r="E7" s="93"/>
    </row>
    <row r="8" spans="1:5" ht="15.75">
      <c r="A8" s="69">
        <v>1</v>
      </c>
      <c r="B8" s="69">
        <v>2</v>
      </c>
      <c r="C8" s="69">
        <v>3</v>
      </c>
      <c r="D8" s="69">
        <v>4</v>
      </c>
      <c r="E8" s="69">
        <v>5</v>
      </c>
    </row>
    <row r="9" spans="1:5" ht="31.5">
      <c r="A9" s="69">
        <v>1</v>
      </c>
      <c r="B9" s="63" t="s">
        <v>34</v>
      </c>
      <c r="C9" s="69" t="s">
        <v>39</v>
      </c>
      <c r="D9" s="69">
        <v>15.97</v>
      </c>
      <c r="E9" s="69">
        <f>D9</f>
        <v>15.97</v>
      </c>
    </row>
    <row r="10" spans="1:5" ht="47.25">
      <c r="A10" s="69">
        <v>2</v>
      </c>
      <c r="B10" s="63" t="s">
        <v>35</v>
      </c>
      <c r="C10" s="69" t="s">
        <v>40</v>
      </c>
      <c r="D10" s="69">
        <v>5</v>
      </c>
      <c r="E10" s="69">
        <v>5</v>
      </c>
    </row>
    <row r="11" spans="1:5" ht="31.5">
      <c r="A11" s="69">
        <v>3</v>
      </c>
      <c r="B11" s="63" t="s">
        <v>36</v>
      </c>
      <c r="C11" s="69" t="s">
        <v>40</v>
      </c>
      <c r="D11" s="69">
        <v>0</v>
      </c>
      <c r="E11" s="69">
        <v>0</v>
      </c>
    </row>
    <row r="12" spans="1:5" ht="47.25">
      <c r="A12" s="69">
        <v>4</v>
      </c>
      <c r="B12" s="63" t="s">
        <v>135</v>
      </c>
      <c r="C12" s="69" t="s">
        <v>40</v>
      </c>
      <c r="D12" s="69">
        <v>0</v>
      </c>
      <c r="E12" s="69">
        <v>0</v>
      </c>
    </row>
    <row r="13" spans="1:5" ht="33" customHeight="1">
      <c r="A13" s="69">
        <v>5</v>
      </c>
      <c r="B13" s="63" t="s">
        <v>37</v>
      </c>
      <c r="C13" s="69" t="s">
        <v>130</v>
      </c>
      <c r="D13" s="69">
        <v>0.87</v>
      </c>
      <c r="E13" s="69">
        <v>0.87</v>
      </c>
    </row>
    <row r="14" spans="1:5" ht="16.5" customHeight="1">
      <c r="A14" s="69">
        <v>6</v>
      </c>
      <c r="B14" s="63" t="s">
        <v>38</v>
      </c>
      <c r="C14" s="69" t="s">
        <v>130</v>
      </c>
      <c r="D14" s="70">
        <v>0.14</v>
      </c>
      <c r="E14" s="70">
        <f>E15/335</f>
        <v>0.13243507462686566</v>
      </c>
    </row>
    <row r="15" spans="1:5" ht="48" customHeight="1">
      <c r="A15" s="69">
        <v>7</v>
      </c>
      <c r="B15" s="63" t="s">
        <v>109</v>
      </c>
      <c r="C15" s="69" t="s">
        <v>26</v>
      </c>
      <c r="D15" s="70">
        <f>D17</f>
        <v>49.142</v>
      </c>
      <c r="E15" s="70">
        <f>E17</f>
        <v>44.36574999999999</v>
      </c>
    </row>
    <row r="16" spans="1:5" ht="22.5" customHeight="1">
      <c r="A16" s="69" t="s">
        <v>10</v>
      </c>
      <c r="B16" s="23" t="s">
        <v>110</v>
      </c>
      <c r="C16" s="69" t="s">
        <v>26</v>
      </c>
      <c r="D16" s="70">
        <v>0</v>
      </c>
      <c r="E16" s="70">
        <f>D16</f>
        <v>0</v>
      </c>
    </row>
    <row r="17" spans="1:5" ht="19.5" customHeight="1">
      <c r="A17" s="69" t="s">
        <v>11</v>
      </c>
      <c r="B17" s="79" t="s">
        <v>111</v>
      </c>
      <c r="C17" s="69" t="s">
        <v>26</v>
      </c>
      <c r="D17" s="70">
        <f>51.77-D19</f>
        <v>49.142</v>
      </c>
      <c r="E17" s="70">
        <f>E20-E19</f>
        <v>44.36574999999999</v>
      </c>
    </row>
    <row r="18" spans="1:5" ht="33.75" customHeight="1">
      <c r="A18" s="69">
        <v>8</v>
      </c>
      <c r="B18" s="53" t="s">
        <v>103</v>
      </c>
      <c r="C18" s="69" t="s">
        <v>26</v>
      </c>
      <c r="D18" s="70">
        <v>0</v>
      </c>
      <c r="E18" s="70">
        <f>D18</f>
        <v>0</v>
      </c>
    </row>
    <row r="19" spans="1:5" ht="39" customHeight="1">
      <c r="A19" s="69">
        <v>9</v>
      </c>
      <c r="B19" s="53" t="s">
        <v>112</v>
      </c>
      <c r="C19" s="69" t="s">
        <v>26</v>
      </c>
      <c r="D19" s="70">
        <v>2.628</v>
      </c>
      <c r="E19" s="70">
        <v>2.09</v>
      </c>
    </row>
    <row r="20" spans="1:5" ht="31.5">
      <c r="A20" s="69">
        <v>10</v>
      </c>
      <c r="B20" s="63" t="s">
        <v>115</v>
      </c>
      <c r="C20" s="69" t="s">
        <v>26</v>
      </c>
      <c r="D20" s="70">
        <f>D17</f>
        <v>49.142</v>
      </c>
      <c r="E20" s="70">
        <f>E22</f>
        <v>46.45574999999999</v>
      </c>
    </row>
    <row r="21" spans="1:5" ht="15.75">
      <c r="A21" s="69" t="s">
        <v>91</v>
      </c>
      <c r="B21" s="80" t="s">
        <v>113</v>
      </c>
      <c r="C21" s="69" t="s">
        <v>26</v>
      </c>
      <c r="D21" s="70">
        <v>0</v>
      </c>
      <c r="E21" s="70">
        <f>D21</f>
        <v>0</v>
      </c>
    </row>
    <row r="22" spans="1:5" ht="15.75">
      <c r="A22" s="69" t="s">
        <v>92</v>
      </c>
      <c r="B22" s="80" t="s">
        <v>114</v>
      </c>
      <c r="C22" s="69" t="s">
        <v>26</v>
      </c>
      <c r="D22" s="70">
        <f>D20</f>
        <v>49.142</v>
      </c>
      <c r="E22" s="70">
        <f>E24+E25</f>
        <v>46.45574999999999</v>
      </c>
    </row>
    <row r="23" spans="1:5" ht="34.5" customHeight="1">
      <c r="A23" s="69">
        <v>11</v>
      </c>
      <c r="B23" s="80" t="s">
        <v>116</v>
      </c>
      <c r="C23" s="69" t="s">
        <v>26</v>
      </c>
      <c r="D23" s="70">
        <v>0</v>
      </c>
      <c r="E23" s="70">
        <f>D23</f>
        <v>0</v>
      </c>
    </row>
    <row r="24" spans="1:5" ht="31.5">
      <c r="A24" s="69">
        <v>12</v>
      </c>
      <c r="B24" s="63" t="s">
        <v>27</v>
      </c>
      <c r="C24" s="69" t="s">
        <v>26</v>
      </c>
      <c r="D24" s="70">
        <v>3.6</v>
      </c>
      <c r="E24" s="70">
        <f>D24/12*11</f>
        <v>3.3</v>
      </c>
    </row>
    <row r="25" spans="1:5" ht="18" customHeight="1">
      <c r="A25" s="69">
        <v>13</v>
      </c>
      <c r="B25" s="53" t="s">
        <v>117</v>
      </c>
      <c r="C25" s="69" t="s">
        <v>26</v>
      </c>
      <c r="D25" s="70">
        <f>D22-D24</f>
        <v>45.542</v>
      </c>
      <c r="E25" s="70">
        <f>E26+E28+E29+E31</f>
        <v>43.15574999999999</v>
      </c>
    </row>
    <row r="26" spans="1:5" ht="15.75">
      <c r="A26" s="69" t="s">
        <v>96</v>
      </c>
      <c r="B26" s="53" t="s">
        <v>67</v>
      </c>
      <c r="C26" s="69" t="s">
        <v>26</v>
      </c>
      <c r="D26" s="70">
        <v>41.37</v>
      </c>
      <c r="E26" s="70">
        <f>D26/12*11</f>
        <v>37.9225</v>
      </c>
    </row>
    <row r="27" spans="1:5" ht="15.75">
      <c r="A27" s="70" t="s">
        <v>118</v>
      </c>
      <c r="B27" s="53" t="s">
        <v>74</v>
      </c>
      <c r="C27" s="69" t="s">
        <v>26</v>
      </c>
      <c r="D27" s="70">
        <v>0</v>
      </c>
      <c r="E27" s="70">
        <f>D27</f>
        <v>0</v>
      </c>
    </row>
    <row r="28" spans="1:5" ht="15.75">
      <c r="A28" s="69" t="s">
        <v>97</v>
      </c>
      <c r="B28" s="53" t="s">
        <v>28</v>
      </c>
      <c r="C28" s="69" t="s">
        <v>26</v>
      </c>
      <c r="D28" s="70">
        <v>3.12</v>
      </c>
      <c r="E28" s="70">
        <f>2.029/12*11</f>
        <v>1.8599166666666667</v>
      </c>
    </row>
    <row r="29" spans="1:5" ht="16.5" customHeight="1">
      <c r="A29" s="69" t="s">
        <v>98</v>
      </c>
      <c r="B29" s="53" t="s">
        <v>68</v>
      </c>
      <c r="C29" s="69" t="s">
        <v>26</v>
      </c>
      <c r="D29" s="70">
        <v>0.95</v>
      </c>
      <c r="E29" s="70">
        <f>D29/12*11</f>
        <v>0.8708333333333333</v>
      </c>
    </row>
    <row r="30" spans="1:5" ht="15.75">
      <c r="A30" s="69" t="s">
        <v>119</v>
      </c>
      <c r="B30" s="53" t="s">
        <v>74</v>
      </c>
      <c r="C30" s="69" t="s">
        <v>26</v>
      </c>
      <c r="D30" s="70">
        <v>0</v>
      </c>
      <c r="E30" s="70">
        <f>D30</f>
        <v>0</v>
      </c>
    </row>
    <row r="31" spans="1:5" ht="15.75">
      <c r="A31" s="69" t="s">
        <v>99</v>
      </c>
      <c r="B31" s="53" t="s">
        <v>69</v>
      </c>
      <c r="C31" s="69" t="s">
        <v>26</v>
      </c>
      <c r="D31" s="70">
        <v>2.73</v>
      </c>
      <c r="E31" s="70">
        <f>D31/12*11</f>
        <v>2.5025</v>
      </c>
    </row>
    <row r="32" spans="1:5" ht="15.75">
      <c r="A32" s="69" t="s">
        <v>120</v>
      </c>
      <c r="B32" s="53" t="s">
        <v>74</v>
      </c>
      <c r="C32" s="69" t="s">
        <v>26</v>
      </c>
      <c r="D32" s="70">
        <v>0</v>
      </c>
      <c r="E32" s="70">
        <f>D32</f>
        <v>0</v>
      </c>
    </row>
    <row r="33" spans="1:5" ht="15.75">
      <c r="A33" s="69">
        <v>14</v>
      </c>
      <c r="B33" s="64" t="s">
        <v>29</v>
      </c>
      <c r="C33" s="71" t="s">
        <v>30</v>
      </c>
      <c r="D33" s="85">
        <f>'[2]П 1-ХВ'!$F$16+'[2]П 1-ХВ'!$F$31</f>
        <v>39.614726250000004</v>
      </c>
      <c r="E33" s="86">
        <f>'[2]П 1-ХВ'!$L$16+'[2]П 1-ХВ'!$L$22</f>
        <v>16.2604990625</v>
      </c>
    </row>
    <row r="34" spans="1:5" ht="63">
      <c r="A34" s="69">
        <v>15</v>
      </c>
      <c r="B34" s="64" t="s">
        <v>143</v>
      </c>
      <c r="C34" s="71"/>
      <c r="D34" s="86">
        <f>153.3/D17</f>
        <v>3.119531154613162</v>
      </c>
      <c r="E34" s="86">
        <f>E33/E15</f>
        <v>0.36651018099547517</v>
      </c>
    </row>
    <row r="35" spans="1:5" ht="15" customHeight="1">
      <c r="A35" s="69" t="s">
        <v>121</v>
      </c>
      <c r="B35" s="64" t="s">
        <v>107</v>
      </c>
      <c r="C35" s="78" t="s">
        <v>140</v>
      </c>
      <c r="D35" s="86">
        <f>1</f>
        <v>1</v>
      </c>
      <c r="E35" s="86">
        <v>0.12</v>
      </c>
    </row>
    <row r="36" spans="1:5" ht="15.75" customHeight="1">
      <c r="A36" s="69" t="s">
        <v>105</v>
      </c>
      <c r="B36" s="64" t="s">
        <v>60</v>
      </c>
      <c r="C36" s="78" t="s">
        <v>140</v>
      </c>
      <c r="D36" s="86">
        <f>D34-D35</f>
        <v>2.119531154613162</v>
      </c>
      <c r="E36" s="86">
        <v>0.25</v>
      </c>
    </row>
    <row r="37" spans="1:5" ht="31.5">
      <c r="A37" s="69">
        <v>16</v>
      </c>
      <c r="B37" s="64" t="s">
        <v>95</v>
      </c>
      <c r="C37" s="71" t="s">
        <v>62</v>
      </c>
      <c r="D37" s="86">
        <v>0</v>
      </c>
      <c r="E37" s="86">
        <v>0</v>
      </c>
    </row>
    <row r="38" spans="1:5" ht="15.75">
      <c r="A38" s="33">
        <v>17</v>
      </c>
      <c r="B38" s="34" t="s">
        <v>49</v>
      </c>
      <c r="C38" s="33" t="s">
        <v>43</v>
      </c>
      <c r="D38" s="87">
        <v>105.6</v>
      </c>
      <c r="E38" s="87">
        <v>105.6</v>
      </c>
    </row>
    <row r="39" spans="1:5" ht="31.5">
      <c r="A39" s="69">
        <v>18</v>
      </c>
      <c r="B39" s="53" t="s">
        <v>75</v>
      </c>
      <c r="C39" s="53"/>
      <c r="D39" s="72"/>
      <c r="E39" s="72"/>
    </row>
    <row r="40" spans="1:5" ht="15.75">
      <c r="A40" s="69" t="s">
        <v>122</v>
      </c>
      <c r="B40" s="53" t="s">
        <v>72</v>
      </c>
      <c r="C40" s="69" t="s">
        <v>43</v>
      </c>
      <c r="D40" s="72">
        <v>107.3</v>
      </c>
      <c r="E40" s="72">
        <v>107.3</v>
      </c>
    </row>
    <row r="41" spans="1:5" ht="15.75">
      <c r="A41" s="69" t="s">
        <v>123</v>
      </c>
      <c r="B41" s="53" t="s">
        <v>147</v>
      </c>
      <c r="C41" s="69" t="s">
        <v>43</v>
      </c>
      <c r="D41" s="72">
        <v>104.6</v>
      </c>
      <c r="E41" s="72">
        <v>104.6</v>
      </c>
    </row>
    <row r="42" spans="1:5" ht="15.75">
      <c r="A42" s="69" t="s">
        <v>124</v>
      </c>
      <c r="B42" s="53" t="s">
        <v>146</v>
      </c>
      <c r="C42" s="69" t="s">
        <v>43</v>
      </c>
      <c r="D42" s="72">
        <v>105.4</v>
      </c>
      <c r="E42" s="72">
        <v>105.4</v>
      </c>
    </row>
    <row r="43" spans="1:5" ht="15.75">
      <c r="A43" s="69" t="s">
        <v>125</v>
      </c>
      <c r="B43" s="53" t="s">
        <v>73</v>
      </c>
      <c r="C43" s="69" t="s">
        <v>43</v>
      </c>
      <c r="D43" s="72">
        <v>103</v>
      </c>
      <c r="E43" s="72">
        <v>103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1">
      <selection activeCell="F18" sqref="F18"/>
    </sheetView>
  </sheetViews>
  <sheetFormatPr defaultColWidth="9.140625" defaultRowHeight="12.75"/>
  <cols>
    <col min="1" max="1" width="5.8515625" style="48" customWidth="1"/>
    <col min="2" max="2" width="30.57421875" style="48" customWidth="1"/>
    <col min="3" max="3" width="11.28125" style="48" customWidth="1"/>
    <col min="4" max="4" width="17.7109375" style="48" customWidth="1"/>
    <col min="5" max="5" width="18.00390625" style="48" customWidth="1"/>
    <col min="6" max="16384" width="9.140625" style="48" customWidth="1"/>
  </cols>
  <sheetData>
    <row r="1" spans="4:5" ht="60" customHeight="1">
      <c r="D1" s="120" t="s">
        <v>164</v>
      </c>
      <c r="E1" s="121"/>
    </row>
    <row r="2" ht="15.75" customHeight="1"/>
    <row r="3" spans="1:7" ht="18" customHeight="1">
      <c r="A3" s="122" t="s">
        <v>134</v>
      </c>
      <c r="B3" s="122"/>
      <c r="C3" s="122"/>
      <c r="D3" s="122"/>
      <c r="E3" s="122"/>
      <c r="F3" s="118"/>
      <c r="G3" s="118"/>
    </row>
    <row r="4" spans="1:5" ht="59.25" customHeight="1">
      <c r="A4" s="90" t="str">
        <f>'7-уснВС'!A4:E4</f>
        <v>открытого акционерного общества "Нижнеингашский Жилищно-Коммунальный Комплекс" (Нижнеингашский район, п. Нижний Ингаш, ИНН 2428005335) </v>
      </c>
      <c r="B4" s="90"/>
      <c r="C4" s="90"/>
      <c r="D4" s="90"/>
      <c r="E4" s="90"/>
    </row>
    <row r="6" spans="1:5" s="49" customFormat="1" ht="23.25" customHeight="1">
      <c r="A6" s="123" t="s">
        <v>19</v>
      </c>
      <c r="B6" s="123" t="s">
        <v>50</v>
      </c>
      <c r="C6" s="123" t="s">
        <v>25</v>
      </c>
      <c r="D6" s="116" t="s">
        <v>51</v>
      </c>
      <c r="E6" s="117"/>
    </row>
    <row r="7" spans="1:5" s="49" customFormat="1" ht="74.25" customHeight="1">
      <c r="A7" s="124"/>
      <c r="B7" s="124"/>
      <c r="C7" s="124"/>
      <c r="D7" s="50" t="s">
        <v>165</v>
      </c>
      <c r="E7" s="50" t="s">
        <v>102</v>
      </c>
    </row>
    <row r="8" spans="1:5" s="49" customFormat="1" ht="18.75">
      <c r="A8" s="50">
        <v>1</v>
      </c>
      <c r="B8" s="50">
        <v>2</v>
      </c>
      <c r="C8" s="50">
        <v>3</v>
      </c>
      <c r="D8" s="50">
        <v>4</v>
      </c>
      <c r="E8" s="50">
        <v>5</v>
      </c>
    </row>
    <row r="9" spans="1:5" s="49" customFormat="1" ht="18.75">
      <c r="A9" s="50">
        <v>1</v>
      </c>
      <c r="B9" s="51" t="s">
        <v>133</v>
      </c>
      <c r="C9" s="50"/>
      <c r="D9" s="116"/>
      <c r="E9" s="117"/>
    </row>
    <row r="10" spans="1:5" s="49" customFormat="1" ht="55.5" customHeight="1">
      <c r="A10" s="50" t="s">
        <v>2</v>
      </c>
      <c r="B10" s="51" t="s">
        <v>52</v>
      </c>
      <c r="C10" s="50" t="s">
        <v>53</v>
      </c>
      <c r="D10" s="50">
        <v>70.3</v>
      </c>
      <c r="E10" s="50">
        <v>74.1</v>
      </c>
    </row>
    <row r="11" spans="1:5" ht="57" customHeight="1">
      <c r="A11" s="50" t="s">
        <v>3</v>
      </c>
      <c r="B11" s="51" t="s">
        <v>71</v>
      </c>
      <c r="C11" s="50" t="s">
        <v>53</v>
      </c>
      <c r="D11" s="76">
        <v>82.96</v>
      </c>
      <c r="E11" s="76">
        <v>87.44</v>
      </c>
    </row>
    <row r="13" spans="1:5" ht="65.25" customHeight="1">
      <c r="A13" s="119"/>
      <c r="B13" s="119"/>
      <c r="C13" s="119"/>
      <c r="D13" s="119"/>
      <c r="E13" s="119"/>
    </row>
  </sheetData>
  <sheetProtection/>
  <mergeCells count="10">
    <mergeCell ref="D9:E9"/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view="pageLayout" workbookViewId="0" topLeftCell="A13">
      <selection activeCell="F28" sqref="F28"/>
    </sheetView>
  </sheetViews>
  <sheetFormatPr defaultColWidth="39.8515625" defaultRowHeight="12.75"/>
  <cols>
    <col min="1" max="1" width="8.7109375" style="54" customWidth="1"/>
    <col min="2" max="2" width="34.28125" style="54" customWidth="1"/>
    <col min="3" max="3" width="13.28125" style="54" customWidth="1"/>
    <col min="4" max="4" width="14.28125" style="54" customWidth="1"/>
    <col min="5" max="5" width="13.140625" style="54" customWidth="1"/>
    <col min="6" max="16384" width="39.8515625" style="54" customWidth="1"/>
  </cols>
  <sheetData>
    <row r="1" spans="1:5" ht="56.25" customHeight="1">
      <c r="A1" s="55"/>
      <c r="B1" s="55"/>
      <c r="C1" s="88" t="s">
        <v>152</v>
      </c>
      <c r="D1" s="96"/>
      <c r="E1" s="96"/>
    </row>
    <row r="2" spans="1:5" ht="51.75" customHeight="1">
      <c r="A2" s="97" t="s">
        <v>153</v>
      </c>
      <c r="B2" s="97"/>
      <c r="C2" s="97"/>
      <c r="D2" s="97"/>
      <c r="E2" s="97"/>
    </row>
    <row r="3" spans="1:5" ht="60" customHeight="1">
      <c r="A3" s="90" t="str">
        <f>'1-вс'!A3:E3</f>
        <v>открытого акционерного общества "Нижнеингашский Жилищно-Коммунальный Комплекс" (Нижнеингашский район, п. Нижний Ингаш, ИНН 2428005335)</v>
      </c>
      <c r="B3" s="90"/>
      <c r="C3" s="90"/>
      <c r="D3" s="90"/>
      <c r="E3" s="90"/>
    </row>
    <row r="4" ht="18.75">
      <c r="C4" s="12"/>
    </row>
    <row r="5" spans="1:5" ht="15" customHeight="1">
      <c r="A5" s="98" t="s">
        <v>19</v>
      </c>
      <c r="B5" s="98" t="s">
        <v>24</v>
      </c>
      <c r="C5" s="98" t="s">
        <v>25</v>
      </c>
      <c r="D5" s="98" t="s">
        <v>63</v>
      </c>
      <c r="E5" s="98"/>
    </row>
    <row r="6" spans="1:5" ht="18" customHeight="1">
      <c r="A6" s="98"/>
      <c r="B6" s="98"/>
      <c r="C6" s="98"/>
      <c r="D6" s="98" t="s">
        <v>79</v>
      </c>
      <c r="E6" s="98" t="s">
        <v>80</v>
      </c>
    </row>
    <row r="7" spans="1:5" ht="21" customHeight="1">
      <c r="A7" s="98"/>
      <c r="B7" s="98"/>
      <c r="C7" s="98"/>
      <c r="D7" s="98"/>
      <c r="E7" s="98"/>
    </row>
    <row r="8" spans="1:5" ht="15.75">
      <c r="A8" s="56">
        <v>1</v>
      </c>
      <c r="B8" s="56">
        <v>2</v>
      </c>
      <c r="C8" s="56">
        <v>3</v>
      </c>
      <c r="D8" s="56">
        <v>4</v>
      </c>
      <c r="E8" s="56">
        <v>5</v>
      </c>
    </row>
    <row r="9" spans="1:5" ht="31.5">
      <c r="A9" s="56">
        <v>1</v>
      </c>
      <c r="B9" s="61" t="s">
        <v>81</v>
      </c>
      <c r="C9" s="56" t="s">
        <v>39</v>
      </c>
      <c r="D9" s="56">
        <v>3.8</v>
      </c>
      <c r="E9" s="56">
        <f>D9</f>
        <v>3.8</v>
      </c>
    </row>
    <row r="10" spans="1:5" ht="31.5">
      <c r="A10" s="56">
        <v>2</v>
      </c>
      <c r="B10" s="61" t="s">
        <v>82</v>
      </c>
      <c r="C10" s="56" t="s">
        <v>40</v>
      </c>
      <c r="D10" s="56">
        <v>1</v>
      </c>
      <c r="E10" s="56">
        <f>D10</f>
        <v>1</v>
      </c>
    </row>
    <row r="11" spans="1:5" ht="31.5">
      <c r="A11" s="56">
        <v>3</v>
      </c>
      <c r="B11" s="62" t="s">
        <v>83</v>
      </c>
      <c r="C11" s="69" t="s">
        <v>41</v>
      </c>
      <c r="D11" s="56">
        <v>0.7</v>
      </c>
      <c r="E11" s="56">
        <f>D11</f>
        <v>0.7</v>
      </c>
    </row>
    <row r="12" spans="1:5" ht="31.5">
      <c r="A12" s="56">
        <v>4</v>
      </c>
      <c r="B12" s="62" t="s">
        <v>84</v>
      </c>
      <c r="C12" s="56" t="s">
        <v>40</v>
      </c>
      <c r="D12" s="56">
        <v>1</v>
      </c>
      <c r="E12" s="56">
        <v>1</v>
      </c>
    </row>
    <row r="13" spans="1:5" ht="31.5">
      <c r="A13" s="56">
        <v>5</v>
      </c>
      <c r="B13" s="62" t="s">
        <v>137</v>
      </c>
      <c r="C13" s="69" t="s">
        <v>41</v>
      </c>
      <c r="D13" s="56">
        <v>0.7</v>
      </c>
      <c r="E13" s="56">
        <f>D13</f>
        <v>0.7</v>
      </c>
    </row>
    <row r="14" spans="1:5" ht="31.5">
      <c r="A14" s="56">
        <v>6</v>
      </c>
      <c r="B14" s="62" t="s">
        <v>85</v>
      </c>
      <c r="C14" s="69" t="s">
        <v>41</v>
      </c>
      <c r="D14" s="58">
        <f>D15/365</f>
        <v>0.11408219178082192</v>
      </c>
      <c r="E14" s="58">
        <f>D14</f>
        <v>0.11408219178082192</v>
      </c>
    </row>
    <row r="15" spans="1:5" ht="17.25" customHeight="1">
      <c r="A15" s="56">
        <v>7</v>
      </c>
      <c r="B15" s="57" t="s">
        <v>139</v>
      </c>
      <c r="C15" s="56" t="s">
        <v>26</v>
      </c>
      <c r="D15" s="58">
        <f>D16+D17+D18+D19</f>
        <v>41.64</v>
      </c>
      <c r="E15" s="58">
        <f>D15/12*11</f>
        <v>38.17</v>
      </c>
    </row>
    <row r="16" spans="1:5" ht="20.25" customHeight="1">
      <c r="A16" s="56" t="s">
        <v>10</v>
      </c>
      <c r="B16" s="57" t="s">
        <v>76</v>
      </c>
      <c r="C16" s="56" t="s">
        <v>26</v>
      </c>
      <c r="D16" s="58">
        <v>24.42</v>
      </c>
      <c r="E16" s="58">
        <f aca="true" t="shared" si="0" ref="E16:E21">D16/12*11</f>
        <v>22.385</v>
      </c>
    </row>
    <row r="17" spans="1:5" ht="15.75" customHeight="1">
      <c r="A17" s="56" t="s">
        <v>11</v>
      </c>
      <c r="B17" s="57" t="s">
        <v>77</v>
      </c>
      <c r="C17" s="56" t="s">
        <v>26</v>
      </c>
      <c r="D17" s="58">
        <v>0</v>
      </c>
      <c r="E17" s="58">
        <f t="shared" si="0"/>
        <v>0</v>
      </c>
    </row>
    <row r="18" spans="1:5" ht="17.25" customHeight="1">
      <c r="A18" s="56" t="s">
        <v>87</v>
      </c>
      <c r="B18" s="57" t="s">
        <v>78</v>
      </c>
      <c r="C18" s="56" t="s">
        <v>26</v>
      </c>
      <c r="D18" s="58">
        <v>3.06</v>
      </c>
      <c r="E18" s="58">
        <f t="shared" si="0"/>
        <v>2.805</v>
      </c>
    </row>
    <row r="19" spans="1:5" ht="20.25" customHeight="1">
      <c r="A19" s="56" t="s">
        <v>88</v>
      </c>
      <c r="B19" s="57" t="s">
        <v>129</v>
      </c>
      <c r="C19" s="56" t="s">
        <v>26</v>
      </c>
      <c r="D19" s="58">
        <v>14.16</v>
      </c>
      <c r="E19" s="58">
        <f t="shared" si="0"/>
        <v>12.979999999999999</v>
      </c>
    </row>
    <row r="20" spans="1:5" ht="18.75" customHeight="1">
      <c r="A20" s="59" t="s">
        <v>89</v>
      </c>
      <c r="B20" s="57" t="s">
        <v>136</v>
      </c>
      <c r="C20" s="56" t="s">
        <v>26</v>
      </c>
      <c r="D20" s="58">
        <v>0</v>
      </c>
      <c r="E20" s="58">
        <f t="shared" si="0"/>
        <v>0</v>
      </c>
    </row>
    <row r="21" spans="1:5" ht="33.75" customHeight="1">
      <c r="A21" s="59" t="s">
        <v>90</v>
      </c>
      <c r="B21" s="57" t="s">
        <v>86</v>
      </c>
      <c r="C21" s="56" t="s">
        <v>26</v>
      </c>
      <c r="D21" s="58">
        <f>D15</f>
        <v>41.64</v>
      </c>
      <c r="E21" s="58">
        <f t="shared" si="0"/>
        <v>38.17</v>
      </c>
    </row>
    <row r="22" spans="1:5" ht="33.75" customHeight="1">
      <c r="A22" s="73">
        <v>9</v>
      </c>
      <c r="B22" s="57" t="s">
        <v>126</v>
      </c>
      <c r="C22" s="56" t="s">
        <v>26</v>
      </c>
      <c r="D22" s="58">
        <v>0</v>
      </c>
      <c r="E22" s="58">
        <v>0</v>
      </c>
    </row>
    <row r="23" spans="1:5" ht="33.75" customHeight="1">
      <c r="A23" s="73" t="s">
        <v>128</v>
      </c>
      <c r="B23" s="57" t="s">
        <v>127</v>
      </c>
      <c r="C23" s="56" t="s">
        <v>26</v>
      </c>
      <c r="D23" s="58">
        <v>0</v>
      </c>
      <c r="E23" s="58">
        <v>0</v>
      </c>
    </row>
    <row r="24" spans="1:5" ht="20.25" customHeight="1">
      <c r="A24" s="56">
        <v>11</v>
      </c>
      <c r="B24" s="57" t="s">
        <v>29</v>
      </c>
      <c r="C24" s="56" t="s">
        <v>30</v>
      </c>
      <c r="D24" s="58">
        <f>8.94</f>
        <v>8.94</v>
      </c>
      <c r="E24" s="58">
        <f>8.2</f>
        <v>8.2</v>
      </c>
    </row>
    <row r="25" spans="1:5" ht="63">
      <c r="A25" s="56">
        <v>12</v>
      </c>
      <c r="B25" s="57" t="s">
        <v>144</v>
      </c>
      <c r="C25" s="56"/>
      <c r="D25" s="58">
        <f>D24/D15</f>
        <v>0.21469740634005763</v>
      </c>
      <c r="E25" s="58">
        <f>E24/E15</f>
        <v>0.2148283992664396</v>
      </c>
    </row>
    <row r="26" spans="1:5" ht="19.5" customHeight="1">
      <c r="A26" s="56" t="s">
        <v>93</v>
      </c>
      <c r="B26" s="57" t="s">
        <v>142</v>
      </c>
      <c r="C26" s="78" t="s">
        <v>140</v>
      </c>
      <c r="D26" s="58">
        <f>0.1</f>
        <v>0.1</v>
      </c>
      <c r="E26" s="58">
        <f>0.1</f>
        <v>0.1</v>
      </c>
    </row>
    <row r="27" spans="1:5" ht="18.75" customHeight="1">
      <c r="A27" s="56" t="s">
        <v>94</v>
      </c>
      <c r="B27" s="57" t="s">
        <v>108</v>
      </c>
      <c r="C27" s="78" t="s">
        <v>140</v>
      </c>
      <c r="D27" s="58">
        <v>0.11</v>
      </c>
      <c r="E27" s="58">
        <v>0.11</v>
      </c>
    </row>
    <row r="28" spans="1:5" ht="36.75" customHeight="1">
      <c r="A28" s="56">
        <v>13</v>
      </c>
      <c r="B28" s="64" t="s">
        <v>95</v>
      </c>
      <c r="C28" s="71" t="s">
        <v>62</v>
      </c>
      <c r="D28" s="84">
        <v>0</v>
      </c>
      <c r="E28" s="84">
        <v>0</v>
      </c>
    </row>
    <row r="29" spans="1:5" ht="15.75">
      <c r="A29" s="56">
        <v>14</v>
      </c>
      <c r="B29" s="34" t="s">
        <v>49</v>
      </c>
      <c r="C29" s="33" t="s">
        <v>43</v>
      </c>
      <c r="D29" s="70">
        <v>105.6</v>
      </c>
      <c r="E29" s="70">
        <v>105.6</v>
      </c>
    </row>
    <row r="30" spans="1:5" ht="31.5">
      <c r="A30" s="56">
        <v>15</v>
      </c>
      <c r="B30" s="53" t="s">
        <v>75</v>
      </c>
      <c r="C30" s="53"/>
      <c r="D30" s="70"/>
      <c r="E30" s="70"/>
    </row>
    <row r="31" spans="1:5" ht="15.75">
      <c r="A31" s="60" t="s">
        <v>121</v>
      </c>
      <c r="B31" s="53" t="s">
        <v>72</v>
      </c>
      <c r="C31" s="69" t="s">
        <v>43</v>
      </c>
      <c r="D31" s="70">
        <v>107.3</v>
      </c>
      <c r="E31" s="70">
        <v>107.3</v>
      </c>
    </row>
    <row r="32" spans="1:5" ht="15.75">
      <c r="A32" s="56" t="s">
        <v>104</v>
      </c>
      <c r="B32" s="53" t="s">
        <v>148</v>
      </c>
      <c r="C32" s="69" t="s">
        <v>43</v>
      </c>
      <c r="D32" s="70">
        <v>104.6</v>
      </c>
      <c r="E32" s="70">
        <v>104.6</v>
      </c>
    </row>
    <row r="33" spans="1:5" ht="15.75">
      <c r="A33" s="56" t="s">
        <v>106</v>
      </c>
      <c r="B33" s="53" t="s">
        <v>73</v>
      </c>
      <c r="C33" s="69" t="s">
        <v>43</v>
      </c>
      <c r="D33" s="70">
        <v>103</v>
      </c>
      <c r="E33" s="70">
        <v>103</v>
      </c>
    </row>
  </sheetData>
  <sheetProtection/>
  <mergeCells count="9">
    <mergeCell ref="C1:E1"/>
    <mergeCell ref="A2:E2"/>
    <mergeCell ref="A5:A7"/>
    <mergeCell ref="B5:B7"/>
    <mergeCell ref="C5:C7"/>
    <mergeCell ref="D5:E5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G15" sqref="G15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9.25" customHeight="1">
      <c r="A2" s="65"/>
      <c r="B2" s="65"/>
      <c r="C2" s="99" t="s">
        <v>154</v>
      </c>
      <c r="D2" s="99"/>
      <c r="E2" s="99"/>
    </row>
    <row r="3" spans="1:4" ht="18.75">
      <c r="A3" s="15"/>
      <c r="B3" s="15"/>
      <c r="C3" s="16"/>
      <c r="D3" s="16"/>
    </row>
    <row r="4" spans="1:7" ht="45" customHeight="1">
      <c r="A4" s="100" t="s">
        <v>155</v>
      </c>
      <c r="B4" s="100"/>
      <c r="C4" s="100"/>
      <c r="D4" s="100"/>
      <c r="E4" s="100"/>
      <c r="G4" s="47"/>
    </row>
    <row r="5" spans="1:5" ht="63" customHeight="1">
      <c r="A5" s="90" t="str">
        <f>'1-вс'!A3:E3</f>
        <v>открытого акционерного общества "Нижнеингашский Жилищно-Коммунальный Комплекс" (Нижнеингашский район, п. Нижний Ингаш, ИНН 2428005335)</v>
      </c>
      <c r="B5" s="90"/>
      <c r="C5" s="90"/>
      <c r="D5" s="90"/>
      <c r="E5" s="90"/>
    </row>
    <row r="6" ht="16.5" customHeight="1">
      <c r="E6" s="17" t="s">
        <v>18</v>
      </c>
    </row>
    <row r="7" spans="1:5" ht="17.25" customHeight="1">
      <c r="A7" s="101" t="s">
        <v>19</v>
      </c>
      <c r="B7" s="101" t="s">
        <v>0</v>
      </c>
      <c r="C7" s="101" t="s">
        <v>63</v>
      </c>
      <c r="D7" s="101"/>
      <c r="E7" s="101"/>
    </row>
    <row r="8" spans="1:5" ht="67.5" customHeight="1">
      <c r="A8" s="101"/>
      <c r="B8" s="101"/>
      <c r="C8" s="18" t="s">
        <v>54</v>
      </c>
      <c r="D8" s="18" t="s">
        <v>16</v>
      </c>
      <c r="E8" s="19" t="s">
        <v>17</v>
      </c>
    </row>
    <row r="9" spans="1:5" ht="15.75">
      <c r="A9" s="19">
        <v>1</v>
      </c>
      <c r="B9" s="19">
        <v>2</v>
      </c>
      <c r="C9" s="20">
        <v>3</v>
      </c>
      <c r="D9" s="20">
        <v>4</v>
      </c>
      <c r="E9" s="20">
        <v>5</v>
      </c>
    </row>
    <row r="10" spans="1:5" ht="15.75">
      <c r="A10" s="21">
        <v>1</v>
      </c>
      <c r="B10" s="22" t="s">
        <v>4</v>
      </c>
      <c r="C10" s="83">
        <v>3136.91</v>
      </c>
      <c r="D10" s="83">
        <f>'[2]П 1-ХВ'!$L$11</f>
        <v>1873.3254288573871</v>
      </c>
      <c r="E10" s="83">
        <f>C10-D10</f>
        <v>1263.5845711426127</v>
      </c>
    </row>
    <row r="11" spans="1:5" ht="15.75">
      <c r="A11" s="24">
        <v>2</v>
      </c>
      <c r="B11" s="23" t="s">
        <v>5</v>
      </c>
      <c r="C11" s="82">
        <v>2037.24</v>
      </c>
      <c r="D11" s="82">
        <f>'[2]П 1-ХВ'!$L$61</f>
        <v>824.7149999999999</v>
      </c>
      <c r="E11" s="83">
        <f aca="true" t="shared" si="0" ref="E11:E17">C11-D11</f>
        <v>1212.525</v>
      </c>
    </row>
    <row r="12" spans="1:5" ht="16.5" customHeight="1">
      <c r="A12" s="24">
        <v>3</v>
      </c>
      <c r="B12" s="23" t="s">
        <v>55</v>
      </c>
      <c r="C12" s="82">
        <v>1444.87</v>
      </c>
      <c r="D12" s="82">
        <f>'[2]П 1-ХВ'!$L$74</f>
        <v>719.9440000000001</v>
      </c>
      <c r="E12" s="83">
        <f t="shared" si="0"/>
        <v>724.9259999999998</v>
      </c>
    </row>
    <row r="13" spans="1:5" ht="31.5">
      <c r="A13" s="24">
        <v>4</v>
      </c>
      <c r="B13" s="22" t="s">
        <v>7</v>
      </c>
      <c r="C13" s="82">
        <v>111.55</v>
      </c>
      <c r="D13" s="82">
        <f>'[2]П 1-ХВ'!$L$80</f>
        <v>102.25416666666666</v>
      </c>
      <c r="E13" s="83">
        <f t="shared" si="0"/>
        <v>9.295833333333334</v>
      </c>
    </row>
    <row r="14" spans="1:5" ht="47.25">
      <c r="A14" s="24">
        <v>5</v>
      </c>
      <c r="B14" s="22" t="s">
        <v>56</v>
      </c>
      <c r="C14" s="82">
        <v>0</v>
      </c>
      <c r="D14" s="82">
        <f>'[2]П 1-ХВ'!$L$81</f>
        <v>0</v>
      </c>
      <c r="E14" s="83">
        <f t="shared" si="0"/>
        <v>0</v>
      </c>
    </row>
    <row r="15" spans="1:5" ht="47.25">
      <c r="A15" s="24">
        <v>6</v>
      </c>
      <c r="B15" s="22" t="s">
        <v>64</v>
      </c>
      <c r="C15" s="82">
        <v>705.9</v>
      </c>
      <c r="D15" s="82">
        <f>'[2]П 1-ХВ'!$L$82</f>
        <v>235.29989683089877</v>
      </c>
      <c r="E15" s="83">
        <f t="shared" si="0"/>
        <v>470.6001031691012</v>
      </c>
    </row>
    <row r="16" spans="1:5" ht="31.5">
      <c r="A16" s="24">
        <v>7</v>
      </c>
      <c r="B16" s="22" t="s">
        <v>65</v>
      </c>
      <c r="C16" s="82">
        <v>4.98</v>
      </c>
      <c r="D16" s="82">
        <f>'[2]П 1-ХВ'!$L$86</f>
        <v>4.96</v>
      </c>
      <c r="E16" s="83">
        <f t="shared" si="0"/>
        <v>0.020000000000000462</v>
      </c>
    </row>
    <row r="17" spans="1:5" ht="15.75">
      <c r="A17" s="52">
        <v>8</v>
      </c>
      <c r="B17" s="22" t="s">
        <v>57</v>
      </c>
      <c r="C17" s="82">
        <f>C10+C11+C12+C13+C14+C15+C16</f>
        <v>7441.449999999999</v>
      </c>
      <c r="D17" s="82">
        <f>D10+D11+D12+D13+D14+D15+D16</f>
        <v>3760.4984923549528</v>
      </c>
      <c r="E17" s="83">
        <f t="shared" si="0"/>
        <v>3680.951507645046</v>
      </c>
    </row>
  </sheetData>
  <sheetProtection/>
  <mergeCells count="6"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A4" sqref="A4:E4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9.25" customHeight="1">
      <c r="A2" s="65"/>
      <c r="B2" s="65"/>
      <c r="C2" s="99" t="s">
        <v>154</v>
      </c>
      <c r="D2" s="99"/>
      <c r="E2" s="99"/>
    </row>
    <row r="3" spans="1:4" ht="18.75">
      <c r="A3" s="15"/>
      <c r="B3" s="15"/>
      <c r="C3" s="16"/>
      <c r="D3" s="16"/>
    </row>
    <row r="4" spans="1:7" ht="41.25" customHeight="1">
      <c r="A4" s="100" t="s">
        <v>156</v>
      </c>
      <c r="B4" s="100"/>
      <c r="C4" s="100"/>
      <c r="D4" s="100"/>
      <c r="E4" s="100"/>
      <c r="G4" s="47"/>
    </row>
    <row r="5" spans="1:5" ht="61.5" customHeight="1">
      <c r="A5" s="90" t="str">
        <f>'2-вс'!A5:E5</f>
        <v>открытого акционерного общества "Нижнеингашский Жилищно-Коммунальный Комплекс" (Нижнеингашский район, п. Нижний Ингаш, ИНН 2428005335)</v>
      </c>
      <c r="B5" s="90"/>
      <c r="C5" s="90"/>
      <c r="D5" s="90"/>
      <c r="E5" s="90"/>
    </row>
    <row r="6" ht="16.5" customHeight="1">
      <c r="E6" s="17" t="s">
        <v>18</v>
      </c>
    </row>
    <row r="7" spans="1:5" ht="17.25" customHeight="1">
      <c r="A7" s="101" t="s">
        <v>19</v>
      </c>
      <c r="B7" s="101" t="s">
        <v>0</v>
      </c>
      <c r="C7" s="101" t="s">
        <v>63</v>
      </c>
      <c r="D7" s="101"/>
      <c r="E7" s="101"/>
    </row>
    <row r="8" spans="1:5" ht="67.5" customHeight="1">
      <c r="A8" s="101"/>
      <c r="B8" s="101"/>
      <c r="C8" s="18" t="s">
        <v>54</v>
      </c>
      <c r="D8" s="18" t="s">
        <v>16</v>
      </c>
      <c r="E8" s="19" t="s">
        <v>17</v>
      </c>
    </row>
    <row r="9" spans="1:5" ht="15.75">
      <c r="A9" s="19">
        <v>1</v>
      </c>
      <c r="B9" s="19">
        <v>2</v>
      </c>
      <c r="C9" s="20">
        <v>3</v>
      </c>
      <c r="D9" s="20">
        <v>4</v>
      </c>
      <c r="E9" s="20">
        <v>5</v>
      </c>
    </row>
    <row r="10" spans="1:5" ht="15.75">
      <c r="A10" s="21">
        <v>1</v>
      </c>
      <c r="B10" s="22" t="s">
        <v>4</v>
      </c>
      <c r="C10" s="83">
        <v>3509.94</v>
      </c>
      <c r="D10" s="83">
        <f>'[3]П 1-ВО'!$L$11</f>
        <v>1458.9555463201916</v>
      </c>
      <c r="E10" s="83">
        <f>C10-D10</f>
        <v>2050.984453679808</v>
      </c>
    </row>
    <row r="11" spans="1:5" ht="15.75">
      <c r="A11" s="24">
        <v>2</v>
      </c>
      <c r="B11" s="23" t="s">
        <v>5</v>
      </c>
      <c r="C11" s="82">
        <v>1705.55</v>
      </c>
      <c r="D11" s="82">
        <f>'[3]П 1-ВО'!$L$60</f>
        <v>461.14109</v>
      </c>
      <c r="E11" s="83">
        <f aca="true" t="shared" si="0" ref="E11:E17">C11-D11</f>
        <v>1244.4089099999999</v>
      </c>
    </row>
    <row r="12" spans="1:5" ht="16.5" customHeight="1">
      <c r="A12" s="24">
        <v>3</v>
      </c>
      <c r="B12" s="23" t="s">
        <v>55</v>
      </c>
      <c r="C12" s="82">
        <v>1851.87</v>
      </c>
      <c r="D12" s="82">
        <f>'[3]П 1-ВО'!$L$73</f>
        <v>347.19316000000003</v>
      </c>
      <c r="E12" s="83">
        <f t="shared" si="0"/>
        <v>1504.6768399999999</v>
      </c>
    </row>
    <row r="13" spans="1:5" ht="31.5">
      <c r="A13" s="24">
        <v>4</v>
      </c>
      <c r="B13" s="22" t="s">
        <v>7</v>
      </c>
      <c r="C13" s="82">
        <v>142.97</v>
      </c>
      <c r="D13" s="82">
        <f>'[3]П 1-ВО'!$L$79</f>
        <v>74.22999999999999</v>
      </c>
      <c r="E13" s="83">
        <f t="shared" si="0"/>
        <v>68.74000000000001</v>
      </c>
    </row>
    <row r="14" spans="1:5" ht="47.25">
      <c r="A14" s="24">
        <v>5</v>
      </c>
      <c r="B14" s="22" t="s">
        <v>56</v>
      </c>
      <c r="C14" s="82">
        <v>0</v>
      </c>
      <c r="D14" s="82">
        <f>'[3]П 1-ВО'!$L$80</f>
        <v>0</v>
      </c>
      <c r="E14" s="83">
        <f t="shared" si="0"/>
        <v>0</v>
      </c>
    </row>
    <row r="15" spans="1:5" ht="47.25">
      <c r="A15" s="24">
        <v>6</v>
      </c>
      <c r="B15" s="22" t="s">
        <v>64</v>
      </c>
      <c r="C15" s="82">
        <v>1263.16</v>
      </c>
      <c r="D15" s="82">
        <f>'[3]П 1-ВО'!$L$81</f>
        <v>421.05</v>
      </c>
      <c r="E15" s="83">
        <f t="shared" si="0"/>
        <v>842.1100000000001</v>
      </c>
    </row>
    <row r="16" spans="1:5" ht="31.5">
      <c r="A16" s="24">
        <v>7</v>
      </c>
      <c r="B16" s="22" t="s">
        <v>65</v>
      </c>
      <c r="C16" s="82">
        <v>0</v>
      </c>
      <c r="D16" s="82">
        <f>'[3]П 1-ВО'!$L$85</f>
        <v>0</v>
      </c>
      <c r="E16" s="83">
        <f t="shared" si="0"/>
        <v>0</v>
      </c>
    </row>
    <row r="17" spans="1:5" ht="15.75">
      <c r="A17" s="52">
        <v>8</v>
      </c>
      <c r="B17" s="22" t="s">
        <v>57</v>
      </c>
      <c r="C17" s="82">
        <f>C10+C11+C12+C13+C14+C15+C16</f>
        <v>8473.49</v>
      </c>
      <c r="D17" s="82">
        <f>D10+D11+D12+D13+D14+D15+D16</f>
        <v>2762.569796320192</v>
      </c>
      <c r="E17" s="83">
        <f t="shared" si="0"/>
        <v>5710.920203679808</v>
      </c>
    </row>
  </sheetData>
  <sheetProtection/>
  <mergeCells count="6">
    <mergeCell ref="C2:E2"/>
    <mergeCell ref="A5:E5"/>
    <mergeCell ref="A7:A8"/>
    <mergeCell ref="B7:B8"/>
    <mergeCell ref="C7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I10" sqref="I10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67"/>
      <c r="B1" s="67"/>
      <c r="C1" s="102" t="s">
        <v>157</v>
      </c>
      <c r="D1" s="102"/>
      <c r="E1" s="102"/>
    </row>
    <row r="2" spans="1:5" ht="18.75">
      <c r="A2" s="2"/>
      <c r="B2" s="2"/>
      <c r="C2" s="2"/>
      <c r="D2" s="2"/>
      <c r="E2" s="3"/>
    </row>
    <row r="3" spans="1:5" ht="30" customHeight="1">
      <c r="A3" s="103" t="s">
        <v>145</v>
      </c>
      <c r="B3" s="103"/>
      <c r="C3" s="103"/>
      <c r="D3" s="103"/>
      <c r="E3" s="103"/>
    </row>
    <row r="4" spans="1:8" ht="66" customHeight="1">
      <c r="A4" s="90" t="s">
        <v>158</v>
      </c>
      <c r="B4" s="90"/>
      <c r="C4" s="90"/>
      <c r="D4" s="90"/>
      <c r="E4" s="90"/>
      <c r="F4" s="47"/>
      <c r="G4" s="7"/>
      <c r="H4" s="7"/>
    </row>
    <row r="5" spans="1:8" ht="18.75">
      <c r="A5" s="8"/>
      <c r="B5" s="8"/>
      <c r="C5" s="8"/>
      <c r="D5" s="8"/>
      <c r="E5" s="8"/>
      <c r="F5" s="7"/>
      <c r="G5" s="7"/>
      <c r="H5" s="7"/>
    </row>
    <row r="6" spans="1:5" ht="27.75" customHeight="1">
      <c r="A6" s="104" t="s">
        <v>19</v>
      </c>
      <c r="B6" s="104" t="s">
        <v>20</v>
      </c>
      <c r="C6" s="94" t="s">
        <v>63</v>
      </c>
      <c r="D6" s="106"/>
      <c r="E6" s="104" t="s">
        <v>17</v>
      </c>
    </row>
    <row r="7" spans="1:5" ht="36.75" customHeight="1">
      <c r="A7" s="105"/>
      <c r="B7" s="105"/>
      <c r="C7" s="4" t="s">
        <v>21</v>
      </c>
      <c r="D7" s="4" t="s">
        <v>16</v>
      </c>
      <c r="E7" s="105"/>
    </row>
    <row r="8" spans="1:5" s="5" customFormat="1" ht="15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94.5">
      <c r="A9" s="4">
        <v>1</v>
      </c>
      <c r="B9" s="1" t="s">
        <v>22</v>
      </c>
      <c r="C9" s="6">
        <v>0</v>
      </c>
      <c r="D9" s="6">
        <v>0</v>
      </c>
      <c r="E9" s="6">
        <v>0</v>
      </c>
    </row>
    <row r="10" spans="1:5" ht="18.75" customHeight="1">
      <c r="A10" s="4">
        <v>2</v>
      </c>
      <c r="B10" s="9" t="s">
        <v>13</v>
      </c>
      <c r="C10" s="6">
        <v>0</v>
      </c>
      <c r="D10" s="6">
        <v>0</v>
      </c>
      <c r="E10" s="6">
        <v>0</v>
      </c>
    </row>
    <row r="11" spans="1:5" ht="20.25" customHeight="1">
      <c r="A11" s="4">
        <v>3</v>
      </c>
      <c r="B11" s="9" t="s">
        <v>14</v>
      </c>
      <c r="C11" s="6">
        <v>23.2</v>
      </c>
      <c r="D11" s="6">
        <v>0</v>
      </c>
      <c r="E11" s="6">
        <f>C11-D11</f>
        <v>23.2</v>
      </c>
    </row>
    <row r="12" spans="1:5" ht="18.75" customHeight="1">
      <c r="A12" s="4">
        <v>4</v>
      </c>
      <c r="B12" s="77" t="s">
        <v>15</v>
      </c>
      <c r="C12" s="6">
        <v>14</v>
      </c>
      <c r="D12" s="6">
        <v>0</v>
      </c>
      <c r="E12" s="6">
        <f>C12-D12</f>
        <v>14</v>
      </c>
    </row>
    <row r="13" spans="1:5" ht="16.5" customHeight="1">
      <c r="A13" s="4">
        <v>5</v>
      </c>
      <c r="B13" s="77" t="s">
        <v>23</v>
      </c>
      <c r="C13" s="6">
        <f>C11+C12</f>
        <v>37.2</v>
      </c>
      <c r="D13" s="6">
        <v>0</v>
      </c>
      <c r="E13" s="6">
        <f>C13-D13</f>
        <v>37.2</v>
      </c>
    </row>
    <row r="14" spans="1:5" ht="20.25" customHeight="1">
      <c r="A14" s="4">
        <v>6</v>
      </c>
      <c r="B14" s="77" t="s">
        <v>66</v>
      </c>
      <c r="C14" s="6">
        <v>9.3</v>
      </c>
      <c r="D14" s="6">
        <v>0</v>
      </c>
      <c r="E14" s="6">
        <f>C14-D14</f>
        <v>9.3</v>
      </c>
    </row>
    <row r="15" spans="1:5" ht="21" customHeight="1">
      <c r="A15" s="4">
        <v>7</v>
      </c>
      <c r="B15" s="1" t="s">
        <v>12</v>
      </c>
      <c r="C15" s="6">
        <f>C13+C14</f>
        <v>46.5</v>
      </c>
      <c r="D15" s="6">
        <v>0</v>
      </c>
      <c r="E15" s="6">
        <f>C15-D15</f>
        <v>46.5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A4" sqref="A4:E4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67"/>
      <c r="B1" s="67"/>
      <c r="C1" s="102" t="s">
        <v>157</v>
      </c>
      <c r="D1" s="102"/>
      <c r="E1" s="102"/>
    </row>
    <row r="2" spans="1:5" ht="18.75">
      <c r="A2" s="2"/>
      <c r="B2" s="2"/>
      <c r="C2" s="2"/>
      <c r="D2" s="2"/>
      <c r="E2" s="3"/>
    </row>
    <row r="3" spans="1:5" ht="20.25" customHeight="1">
      <c r="A3" s="103" t="s">
        <v>145</v>
      </c>
      <c r="B3" s="103"/>
      <c r="C3" s="103"/>
      <c r="D3" s="103"/>
      <c r="E3" s="103"/>
    </row>
    <row r="4" spans="1:8" ht="64.5" customHeight="1">
      <c r="A4" s="90" t="s">
        <v>159</v>
      </c>
      <c r="B4" s="90"/>
      <c r="C4" s="90"/>
      <c r="D4" s="90"/>
      <c r="E4" s="90"/>
      <c r="F4" s="47"/>
      <c r="G4" s="7"/>
      <c r="H4" s="7"/>
    </row>
    <row r="5" spans="1:8" ht="18.75">
      <c r="A5" s="8"/>
      <c r="B5" s="8"/>
      <c r="C5" s="8"/>
      <c r="D5" s="8"/>
      <c r="E5" s="8"/>
      <c r="F5" s="7"/>
      <c r="G5" s="7"/>
      <c r="H5" s="7"/>
    </row>
    <row r="6" spans="1:5" ht="27.75" customHeight="1">
      <c r="A6" s="104" t="s">
        <v>19</v>
      </c>
      <c r="B6" s="104" t="s">
        <v>20</v>
      </c>
      <c r="C6" s="94" t="s">
        <v>63</v>
      </c>
      <c r="D6" s="106"/>
      <c r="E6" s="104" t="s">
        <v>17</v>
      </c>
    </row>
    <row r="7" spans="1:5" ht="36.75" customHeight="1">
      <c r="A7" s="105"/>
      <c r="B7" s="105"/>
      <c r="C7" s="4" t="s">
        <v>21</v>
      </c>
      <c r="D7" s="4" t="s">
        <v>16</v>
      </c>
      <c r="E7" s="105"/>
    </row>
    <row r="8" spans="1:5" s="5" customFormat="1" ht="15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94.5">
      <c r="A9" s="4">
        <v>1</v>
      </c>
      <c r="B9" s="1" t="s">
        <v>22</v>
      </c>
      <c r="C9" s="6">
        <v>0</v>
      </c>
      <c r="D9" s="6">
        <v>0</v>
      </c>
      <c r="E9" s="6">
        <v>0</v>
      </c>
    </row>
    <row r="10" spans="1:5" ht="18.75" customHeight="1">
      <c r="A10" s="4">
        <v>2</v>
      </c>
      <c r="B10" s="9" t="s">
        <v>13</v>
      </c>
      <c r="C10" s="6">
        <v>0</v>
      </c>
      <c r="D10" s="6">
        <v>0</v>
      </c>
      <c r="E10" s="6">
        <v>0</v>
      </c>
    </row>
    <row r="11" spans="1:5" ht="20.25" customHeight="1">
      <c r="A11" s="4">
        <v>3</v>
      </c>
      <c r="B11" s="9" t="s">
        <v>14</v>
      </c>
      <c r="C11" s="6">
        <v>23.2</v>
      </c>
      <c r="D11" s="6">
        <v>0</v>
      </c>
      <c r="E11" s="6">
        <f>C11-D11</f>
        <v>23.2</v>
      </c>
    </row>
    <row r="12" spans="1:5" ht="18.75" customHeight="1">
      <c r="A12" s="4">
        <v>4</v>
      </c>
      <c r="B12" s="77" t="s">
        <v>15</v>
      </c>
      <c r="C12" s="6">
        <v>13</v>
      </c>
      <c r="D12" s="6">
        <v>0</v>
      </c>
      <c r="E12" s="6">
        <f>C12-D12</f>
        <v>13</v>
      </c>
    </row>
    <row r="13" spans="1:5" ht="16.5" customHeight="1">
      <c r="A13" s="4">
        <v>5</v>
      </c>
      <c r="B13" s="77" t="s">
        <v>23</v>
      </c>
      <c r="C13" s="6">
        <f>C11+C12</f>
        <v>36.2</v>
      </c>
      <c r="D13" s="6">
        <v>0</v>
      </c>
      <c r="E13" s="6">
        <f>C13-D13</f>
        <v>36.2</v>
      </c>
    </row>
    <row r="14" spans="1:5" ht="20.25" customHeight="1">
      <c r="A14" s="4">
        <v>6</v>
      </c>
      <c r="B14" s="77" t="s">
        <v>66</v>
      </c>
      <c r="C14" s="6">
        <v>9.05</v>
      </c>
      <c r="D14" s="6">
        <v>0</v>
      </c>
      <c r="E14" s="6">
        <f>C14-D14</f>
        <v>9.05</v>
      </c>
    </row>
    <row r="15" spans="1:5" ht="21" customHeight="1">
      <c r="A15" s="4">
        <v>7</v>
      </c>
      <c r="B15" s="1" t="s">
        <v>12</v>
      </c>
      <c r="C15" s="6">
        <f>C13+C14</f>
        <v>45.25</v>
      </c>
      <c r="D15" s="6">
        <v>0</v>
      </c>
      <c r="E15" s="6">
        <f>C15-D15</f>
        <v>45.25</v>
      </c>
    </row>
  </sheetData>
  <sheetProtection/>
  <mergeCells count="7">
    <mergeCell ref="C1:E1"/>
    <mergeCell ref="A3:E3"/>
    <mergeCell ref="A6:A7"/>
    <mergeCell ref="B6:B7"/>
    <mergeCell ref="C6:D6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view="pageLayout" workbookViewId="0" topLeftCell="A1">
      <selection activeCell="A4" sqref="A4:E4"/>
    </sheetView>
  </sheetViews>
  <sheetFormatPr defaultColWidth="9.140625" defaultRowHeight="12.75" outlineLevelCol="1"/>
  <cols>
    <col min="1" max="1" width="7.421875" style="35" customWidth="1"/>
    <col min="2" max="2" width="35.421875" style="35" customWidth="1"/>
    <col min="3" max="3" width="13.28125" style="35" customWidth="1"/>
    <col min="4" max="4" width="14.140625" style="35" customWidth="1" outlineLevel="1"/>
    <col min="5" max="5" width="14.140625" style="35" customWidth="1"/>
    <col min="6" max="6" width="27.421875" style="35" customWidth="1"/>
    <col min="7" max="16384" width="9.140625" style="35" customWidth="1"/>
  </cols>
  <sheetData>
    <row r="1" spans="2:5" ht="58.5" customHeight="1">
      <c r="B1" s="36"/>
      <c r="C1" s="108" t="s">
        <v>149</v>
      </c>
      <c r="D1" s="108"/>
      <c r="E1" s="108"/>
    </row>
    <row r="2" spans="1:6" ht="18.75">
      <c r="A2" s="37"/>
      <c r="B2" s="38"/>
      <c r="C2" s="37"/>
      <c r="D2" s="37"/>
      <c r="E2" s="37"/>
      <c r="F2" s="47"/>
    </row>
    <row r="3" spans="1:6" ht="21.75" customHeight="1">
      <c r="A3" s="109" t="s">
        <v>131</v>
      </c>
      <c r="B3" s="109"/>
      <c r="C3" s="109"/>
      <c r="D3" s="109"/>
      <c r="E3" s="109"/>
      <c r="F3" s="46"/>
    </row>
    <row r="4" spans="1:6" ht="65.25" customHeight="1">
      <c r="A4" s="90" t="str">
        <f>'3-вс'!A4:E4</f>
        <v>открытого акционерного общества "Нижнеингашский Жилищно-Коммунальный Комплекс" (Нижнеингашский район, п. Нижний Ингаш, ИНН 2428005335) по услуге холодного водоснабжения</v>
      </c>
      <c r="B4" s="90"/>
      <c r="C4" s="90"/>
      <c r="D4" s="90"/>
      <c r="E4" s="90"/>
      <c r="F4" s="46"/>
    </row>
    <row r="5" ht="18.75">
      <c r="B5" s="39"/>
    </row>
    <row r="6" spans="1:5" ht="24.75" customHeight="1">
      <c r="A6" s="110" t="s">
        <v>19</v>
      </c>
      <c r="B6" s="110" t="s">
        <v>24</v>
      </c>
      <c r="C6" s="110" t="s">
        <v>25</v>
      </c>
      <c r="D6" s="110" t="s">
        <v>150</v>
      </c>
      <c r="E6" s="110" t="s">
        <v>138</v>
      </c>
    </row>
    <row r="7" spans="1:5" ht="47.25" customHeight="1">
      <c r="A7" s="110"/>
      <c r="B7" s="110"/>
      <c r="C7" s="110"/>
      <c r="D7" s="110"/>
      <c r="E7" s="110"/>
    </row>
    <row r="8" spans="1:5" ht="18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</row>
    <row r="9" spans="1:6" ht="31.5">
      <c r="A9" s="40">
        <v>1</v>
      </c>
      <c r="B9" s="41" t="s">
        <v>42</v>
      </c>
      <c r="C9" s="40" t="s">
        <v>43</v>
      </c>
      <c r="D9" s="81"/>
      <c r="E9" s="43">
        <f>'1-вс'!E14/'1-вс'!E13</f>
        <v>0.15222422370904098</v>
      </c>
      <c r="F9" s="46"/>
    </row>
    <row r="10" spans="1:5" ht="15.75">
      <c r="A10" s="40">
        <v>2</v>
      </c>
      <c r="B10" s="42" t="s">
        <v>44</v>
      </c>
      <c r="C10" s="40" t="s">
        <v>43</v>
      </c>
      <c r="D10" s="81"/>
      <c r="E10" s="81">
        <v>24</v>
      </c>
    </row>
    <row r="11" spans="1:5" ht="47.25">
      <c r="A11" s="40">
        <v>3</v>
      </c>
      <c r="B11" s="42" t="s">
        <v>58</v>
      </c>
      <c r="C11" s="40" t="s">
        <v>46</v>
      </c>
      <c r="D11" s="44"/>
      <c r="E11" s="40">
        <v>1046</v>
      </c>
    </row>
    <row r="12" spans="1:5" ht="31.5">
      <c r="A12" s="40">
        <v>4</v>
      </c>
      <c r="B12" s="42" t="s">
        <v>47</v>
      </c>
      <c r="C12" s="40" t="s">
        <v>48</v>
      </c>
      <c r="D12" s="45"/>
      <c r="E12" s="40">
        <f>334*24</f>
        <v>8016</v>
      </c>
    </row>
    <row r="13" spans="1:5" ht="15.75">
      <c r="A13" s="40">
        <v>5</v>
      </c>
      <c r="B13" s="41" t="s">
        <v>59</v>
      </c>
      <c r="C13" s="40"/>
      <c r="D13" s="40"/>
      <c r="E13" s="40"/>
    </row>
    <row r="14" spans="1:5" ht="15.75">
      <c r="A14" s="40" t="s">
        <v>100</v>
      </c>
      <c r="B14" s="42" t="s">
        <v>107</v>
      </c>
      <c r="C14" s="78" t="s">
        <v>140</v>
      </c>
      <c r="D14" s="81"/>
      <c r="E14" s="43">
        <f>'1-вс'!E35</f>
        <v>0.12</v>
      </c>
    </row>
    <row r="15" spans="1:5" ht="15.75" customHeight="1">
      <c r="A15" s="66" t="s">
        <v>101</v>
      </c>
      <c r="B15" s="42" t="s">
        <v>60</v>
      </c>
      <c r="C15" s="78" t="s">
        <v>140</v>
      </c>
      <c r="D15" s="81"/>
      <c r="E15" s="43">
        <f>'1-вс'!E36</f>
        <v>0.25</v>
      </c>
    </row>
    <row r="16" spans="1:5" ht="15.75" customHeight="1">
      <c r="A16" s="40" t="s">
        <v>9</v>
      </c>
      <c r="B16" s="42" t="s">
        <v>61</v>
      </c>
      <c r="C16" s="40" t="s">
        <v>43</v>
      </c>
      <c r="D16" s="40"/>
      <c r="E16" s="81">
        <v>0</v>
      </c>
    </row>
    <row r="18" spans="1:5" ht="15.75">
      <c r="A18" s="107" t="s">
        <v>160</v>
      </c>
      <c r="B18" s="107"/>
      <c r="C18" s="107"/>
      <c r="D18" s="107"/>
      <c r="E18" s="107"/>
    </row>
  </sheetData>
  <sheetProtection/>
  <mergeCells count="9">
    <mergeCell ref="A18:E18"/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view="pageLayout" workbookViewId="0" topLeftCell="A1">
      <selection activeCell="C29" sqref="C29"/>
    </sheetView>
  </sheetViews>
  <sheetFormatPr defaultColWidth="9.140625" defaultRowHeight="12.75"/>
  <cols>
    <col min="1" max="1" width="7.7109375" style="25" customWidth="1"/>
    <col min="2" max="2" width="38.00390625" style="25" customWidth="1"/>
    <col min="3" max="3" width="12.8515625" style="25" customWidth="1"/>
    <col min="4" max="5" width="12.00390625" style="25" customWidth="1"/>
    <col min="6" max="6" width="9.140625" style="25" customWidth="1"/>
    <col min="7" max="7" width="27.8515625" style="25" customWidth="1"/>
    <col min="8" max="16384" width="9.140625" style="25" customWidth="1"/>
  </cols>
  <sheetData>
    <row r="1" spans="1:5" ht="60" customHeight="1">
      <c r="A1" s="26"/>
      <c r="B1" s="26"/>
      <c r="C1" s="111" t="s">
        <v>161</v>
      </c>
      <c r="D1" s="111"/>
      <c r="E1" s="111"/>
    </row>
    <row r="2" spans="1:5" ht="18.75">
      <c r="A2" s="26"/>
      <c r="B2" s="27"/>
      <c r="C2" s="26"/>
      <c r="D2" s="26"/>
      <c r="E2" s="26"/>
    </row>
    <row r="3" spans="1:7" ht="19.5" customHeight="1">
      <c r="A3" s="112" t="s">
        <v>131</v>
      </c>
      <c r="B3" s="112"/>
      <c r="C3" s="112"/>
      <c r="D3" s="112"/>
      <c r="E3" s="112"/>
      <c r="G3" s="46"/>
    </row>
    <row r="4" spans="1:7" ht="72" customHeight="1">
      <c r="A4" s="90" t="str">
        <f>'3-во'!A4:E4</f>
        <v>открытого акционерного общества "Нижнеингашский Жилищно-Коммунальный Комплекс" (Нижнеингашский район, п. Нижний Ингаш, ИНН 2428005335) по услуге водоотведения</v>
      </c>
      <c r="B4" s="90"/>
      <c r="C4" s="90"/>
      <c r="D4" s="90"/>
      <c r="E4" s="90"/>
      <c r="G4" s="46"/>
    </row>
    <row r="5" spans="2:7" ht="15.75">
      <c r="B5" s="28"/>
      <c r="G5" s="35"/>
    </row>
    <row r="6" spans="1:7" ht="24.75" customHeight="1">
      <c r="A6" s="114" t="s">
        <v>19</v>
      </c>
      <c r="B6" s="113" t="s">
        <v>24</v>
      </c>
      <c r="C6" s="114" t="s">
        <v>25</v>
      </c>
      <c r="D6" s="113" t="s">
        <v>150</v>
      </c>
      <c r="E6" s="113" t="s">
        <v>138</v>
      </c>
      <c r="G6" s="47"/>
    </row>
    <row r="7" spans="1:7" ht="15.75" customHeight="1">
      <c r="A7" s="115"/>
      <c r="B7" s="114"/>
      <c r="C7" s="115"/>
      <c r="D7" s="114"/>
      <c r="E7" s="114"/>
      <c r="G7" s="35"/>
    </row>
    <row r="8" spans="1:7" ht="15.75">
      <c r="A8" s="29">
        <v>1</v>
      </c>
      <c r="B8" s="29">
        <v>2</v>
      </c>
      <c r="C8" s="29">
        <v>3</v>
      </c>
      <c r="D8" s="29">
        <v>4</v>
      </c>
      <c r="E8" s="29">
        <v>5</v>
      </c>
      <c r="G8" s="35"/>
    </row>
    <row r="9" spans="1:7" ht="31.5">
      <c r="A9" s="29">
        <v>1</v>
      </c>
      <c r="B9" s="30" t="s">
        <v>42</v>
      </c>
      <c r="C9" s="29" t="s">
        <v>43</v>
      </c>
      <c r="D9" s="32"/>
      <c r="E9" s="32">
        <f>'1-во'!E14/'1-во'!E13</f>
        <v>0.16297455968688848</v>
      </c>
      <c r="G9" s="46"/>
    </row>
    <row r="10" spans="1:5" ht="37.5" customHeight="1">
      <c r="A10" s="29">
        <v>2</v>
      </c>
      <c r="B10" s="31" t="s">
        <v>45</v>
      </c>
      <c r="C10" s="29" t="s">
        <v>46</v>
      </c>
      <c r="D10" s="29"/>
      <c r="E10" s="29">
        <v>510</v>
      </c>
    </row>
    <row r="11" spans="1:5" ht="34.5" customHeight="1">
      <c r="A11" s="29">
        <v>3</v>
      </c>
      <c r="B11" s="31" t="s">
        <v>47</v>
      </c>
      <c r="C11" s="29" t="s">
        <v>48</v>
      </c>
      <c r="D11" s="29"/>
      <c r="E11" s="29">
        <f>'4-вс'!E12</f>
        <v>8016</v>
      </c>
    </row>
    <row r="12" spans="1:5" ht="15.75">
      <c r="A12" s="29" t="s">
        <v>6</v>
      </c>
      <c r="B12" s="30" t="s">
        <v>59</v>
      </c>
      <c r="C12" s="29"/>
      <c r="D12" s="29"/>
      <c r="E12" s="32"/>
    </row>
    <row r="13" spans="1:5" ht="20.25" customHeight="1">
      <c r="A13" s="33" t="s">
        <v>1</v>
      </c>
      <c r="B13" s="57" t="s">
        <v>141</v>
      </c>
      <c r="C13" s="78" t="s">
        <v>140</v>
      </c>
      <c r="D13" s="58"/>
      <c r="E13" s="58">
        <f>'1-во'!E26</f>
        <v>0.1</v>
      </c>
    </row>
    <row r="14" spans="1:5" ht="23.25" customHeight="1">
      <c r="A14" s="33" t="s">
        <v>8</v>
      </c>
      <c r="B14" s="57" t="s">
        <v>108</v>
      </c>
      <c r="C14" s="78" t="s">
        <v>140</v>
      </c>
      <c r="D14" s="58"/>
      <c r="E14" s="58">
        <f>'1-во'!E27</f>
        <v>0.11</v>
      </c>
    </row>
    <row r="16" spans="1:5" ht="15.75">
      <c r="A16" s="107" t="s">
        <v>162</v>
      </c>
      <c r="B16" s="107"/>
      <c r="C16" s="107"/>
      <c r="D16" s="107"/>
      <c r="E16" s="107"/>
    </row>
  </sheetData>
  <sheetProtection/>
  <mergeCells count="9">
    <mergeCell ref="A16:E16"/>
    <mergeCell ref="C1:E1"/>
    <mergeCell ref="A3:E3"/>
    <mergeCell ref="B6:B7"/>
    <mergeCell ref="D6:D7"/>
    <mergeCell ref="E6:E7"/>
    <mergeCell ref="A6:A7"/>
    <mergeCell ref="C6:C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Layout" workbookViewId="0" topLeftCell="A1">
      <selection activeCell="H8" sqref="H8"/>
    </sheetView>
  </sheetViews>
  <sheetFormatPr defaultColWidth="9.140625" defaultRowHeight="12.75"/>
  <cols>
    <col min="1" max="1" width="5.8515625" style="48" customWidth="1"/>
    <col min="2" max="2" width="30.57421875" style="48" customWidth="1"/>
    <col min="3" max="3" width="11.28125" style="48" customWidth="1"/>
    <col min="4" max="4" width="17.7109375" style="48" customWidth="1"/>
    <col min="5" max="5" width="18.00390625" style="48" customWidth="1"/>
    <col min="6" max="16384" width="9.140625" style="48" customWidth="1"/>
  </cols>
  <sheetData>
    <row r="1" spans="4:5" ht="60" customHeight="1">
      <c r="D1" s="120" t="s">
        <v>164</v>
      </c>
      <c r="E1" s="121"/>
    </row>
    <row r="2" ht="15.75" customHeight="1"/>
    <row r="3" spans="1:7" ht="18" customHeight="1">
      <c r="A3" s="122" t="s">
        <v>132</v>
      </c>
      <c r="B3" s="122"/>
      <c r="C3" s="122"/>
      <c r="D3" s="122"/>
      <c r="E3" s="122"/>
      <c r="F3" s="118"/>
      <c r="G3" s="118"/>
    </row>
    <row r="4" spans="1:5" ht="69" customHeight="1">
      <c r="A4" s="90" t="s">
        <v>163</v>
      </c>
      <c r="B4" s="90"/>
      <c r="C4" s="90"/>
      <c r="D4" s="90"/>
      <c r="E4" s="90"/>
    </row>
    <row r="6" spans="1:5" s="49" customFormat="1" ht="23.25" customHeight="1">
      <c r="A6" s="123" t="s">
        <v>19</v>
      </c>
      <c r="B6" s="123" t="s">
        <v>50</v>
      </c>
      <c r="C6" s="123" t="s">
        <v>25</v>
      </c>
      <c r="D6" s="116" t="s">
        <v>51</v>
      </c>
      <c r="E6" s="117"/>
    </row>
    <row r="7" spans="1:5" s="49" customFormat="1" ht="74.25" customHeight="1">
      <c r="A7" s="124"/>
      <c r="B7" s="124"/>
      <c r="C7" s="124"/>
      <c r="D7" s="50" t="str">
        <f>'7-уснВО'!D7</f>
        <v>со дня введения тарифа в действие</v>
      </c>
      <c r="E7" s="50" t="s">
        <v>102</v>
      </c>
    </row>
    <row r="8" spans="1:5" s="49" customFormat="1" ht="18.75">
      <c r="A8" s="50">
        <v>1</v>
      </c>
      <c r="B8" s="50">
        <v>2</v>
      </c>
      <c r="C8" s="50">
        <v>3</v>
      </c>
      <c r="D8" s="50">
        <v>4</v>
      </c>
      <c r="E8" s="50">
        <v>5</v>
      </c>
    </row>
    <row r="9" spans="1:5" s="49" customFormat="1" ht="18.75">
      <c r="A9" s="50">
        <v>1</v>
      </c>
      <c r="B9" s="51" t="s">
        <v>70</v>
      </c>
      <c r="C9" s="50"/>
      <c r="D9" s="116"/>
      <c r="E9" s="117"/>
    </row>
    <row r="10" spans="1:5" s="49" customFormat="1" ht="55.5" customHeight="1">
      <c r="A10" s="50" t="s">
        <v>2</v>
      </c>
      <c r="B10" s="51" t="s">
        <v>52</v>
      </c>
      <c r="C10" s="50" t="s">
        <v>53</v>
      </c>
      <c r="D10" s="50">
        <v>88.64</v>
      </c>
      <c r="E10" s="50">
        <v>89.21</v>
      </c>
    </row>
    <row r="11" spans="1:5" ht="57" customHeight="1">
      <c r="A11" s="50" t="s">
        <v>3</v>
      </c>
      <c r="B11" s="51" t="s">
        <v>71</v>
      </c>
      <c r="C11" s="50" t="s">
        <v>53</v>
      </c>
      <c r="D11" s="76">
        <v>99.88</v>
      </c>
      <c r="E11" s="76">
        <v>105.27</v>
      </c>
    </row>
    <row r="13" spans="1:5" ht="65.25" customHeight="1">
      <c r="A13" s="119"/>
      <c r="B13" s="119"/>
      <c r="C13" s="119"/>
      <c r="D13" s="119"/>
      <c r="E13" s="119"/>
    </row>
  </sheetData>
  <sheetProtection/>
  <mergeCells count="10">
    <mergeCell ref="D9:E9"/>
    <mergeCell ref="F3:G3"/>
    <mergeCell ref="A13:E1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Власик</cp:lastModifiedBy>
  <cp:lastPrinted>2013-12-19T06:19:18Z</cp:lastPrinted>
  <dcterms:created xsi:type="dcterms:W3CDTF">1996-10-08T23:32:33Z</dcterms:created>
  <dcterms:modified xsi:type="dcterms:W3CDTF">2014-05-12T07:10:48Z</dcterms:modified>
  <cp:category/>
  <cp:version/>
  <cp:contentType/>
  <cp:contentStatus/>
</cp:coreProperties>
</file>